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odri3\Desktop\"/>
    </mc:Choice>
  </mc:AlternateContent>
  <bookViews>
    <workbookView xWindow="4575" yWindow="450" windowWidth="12195" windowHeight="13560" tabRatio="601"/>
  </bookViews>
  <sheets>
    <sheet name="UH" sheetId="1" r:id="rId1"/>
    <sheet name="UHCL" sheetId="2" r:id="rId2"/>
    <sheet name="UHD" sheetId="3" r:id="rId3"/>
    <sheet name="UHV" sheetId="4" r:id="rId4"/>
    <sheet name="UHSA" sheetId="5" r:id="rId5"/>
    <sheet name="UHS Total" sheetId="6" r:id="rId6"/>
    <sheet name="Summary 1" sheetId="8" r:id="rId7"/>
    <sheet name="Summary 2" sheetId="7" r:id="rId8"/>
    <sheet name="Summary 3" sheetId="10" r:id="rId9"/>
    <sheet name="10-year GR" sheetId="11" r:id="rId10"/>
  </sheets>
  <externalReferences>
    <externalReference r:id="rId11"/>
    <externalReference r:id="rId12"/>
  </externalReferences>
  <definedNames>
    <definedName name="_1_94" localSheetId="8">'Summary 3'!$J$7:$J$47</definedName>
    <definedName name="_1_94" localSheetId="5">'UHS Total'!$J$7:$J$47</definedName>
    <definedName name="_2_94" localSheetId="6">'Summary 1'!#REF!</definedName>
    <definedName name="_2_94" localSheetId="7">'Summary 2'!#REF!</definedName>
    <definedName name="_2_94">UH!$K$8:$K$55</definedName>
    <definedName name="_3_95" localSheetId="8">'Summary 3'!$R$7:$R$47</definedName>
    <definedName name="_3_95" localSheetId="5">'UHS Total'!$R$7:$R$47</definedName>
    <definedName name="_4_95" localSheetId="9">[1]UH!#REF!</definedName>
    <definedName name="_4_95" localSheetId="6">'Summary 1'!#REF!</definedName>
    <definedName name="_4_95" localSheetId="7">'Summary 2'!#REF!</definedName>
    <definedName name="_4_95" localSheetId="8">UH!#REF!</definedName>
    <definedName name="_4_95">UH!#REF!</definedName>
    <definedName name="ADJ" localSheetId="6">'Summary 1'!$HD$8060:$HD$8060</definedName>
    <definedName name="ADJ" localSheetId="7">'Summary 2'!$HF$8057:$HF$8057</definedName>
    <definedName name="ADJ" localSheetId="8">'Summary 3'!$IM$8103:$IM$8103</definedName>
    <definedName name="ADJ" localSheetId="5">'UHS Total'!$IM$8118:$IM$8118</definedName>
    <definedName name="ADJ">UH!$IA$8126:$IA$8126</definedName>
    <definedName name="DD" localSheetId="6">'Summary 1'!$A$45:$A$81</definedName>
    <definedName name="DD" localSheetId="7">'Summary 2'!$A$42:$A$78</definedName>
    <definedName name="DD" localSheetId="8">'Summary 3'!$A$88:$Q$124</definedName>
    <definedName name="DD" localSheetId="5">'UHS Total'!$A$103:$Q$139</definedName>
    <definedName name="DD">UH!$A$111:$Q$147</definedName>
    <definedName name="FF" localSheetId="6">'Summary 1'!$A$1:$A$3</definedName>
    <definedName name="FF" localSheetId="7">'Summary 2'!$A$1:$A$3</definedName>
    <definedName name="FF" localSheetId="8">'Summary 3'!$A$1:$AC$6</definedName>
    <definedName name="FF" localSheetId="5">'UHS Total'!$A$1:$AC$6</definedName>
    <definedName name="FF">UH!$A$1:$R$7</definedName>
    <definedName name="FORM" localSheetId="6">'Summary 1'!#REF!</definedName>
    <definedName name="FORM" localSheetId="7">'Summary 2'!#REF!</definedName>
    <definedName name="FORM" localSheetId="8">'Summary 3'!$C$13:$U$13</definedName>
    <definedName name="FORM" localSheetId="5">'UHS Total'!$C$13:$U$13</definedName>
    <definedName name="FORM">UH!$D$12:$Q$12</definedName>
    <definedName name="JJ" localSheetId="6">'Summary 1'!#REF!</definedName>
    <definedName name="JJ" localSheetId="7">'Summary 2'!#REF!</definedName>
    <definedName name="JJ" localSheetId="8">'Summary 3'!$J$4:$P$6</definedName>
    <definedName name="JJ" localSheetId="5">'UHS Total'!$J$4:$P$6</definedName>
    <definedName name="JJ">UH!$K$5:$Q$7</definedName>
    <definedName name="NEW" localSheetId="6">'Summary 1'!#REF!</definedName>
    <definedName name="NEW" localSheetId="7">'Summary 2'!#REF!</definedName>
    <definedName name="NEW" localSheetId="8">'Summary 3'!$C$29:$R$29</definedName>
    <definedName name="NEW" localSheetId="5">'UHS Total'!$C$29:$R$29</definedName>
    <definedName name="NEW">UH!$D$43:$Q$43</definedName>
    <definedName name="PERFORM" localSheetId="6">'Summary 1'!$HD$8060:$HD$8060</definedName>
    <definedName name="PERFORM" localSheetId="7">'Summary 2'!$HF$8057:$HF$8057</definedName>
    <definedName name="PERFORM" localSheetId="8">'Summary 3'!$IM$8103:$IM$8103</definedName>
    <definedName name="PERFORM" localSheetId="5">'UHS Total'!$IM$8118:$IM$8118</definedName>
    <definedName name="PERFORM">UH!$IA$8126:$IA$8126</definedName>
    <definedName name="_xlnm.Print_Area" localSheetId="6">'Summary 1'!$A$1:$L$19</definedName>
    <definedName name="_xlnm.Print_Area" localSheetId="7">'Summary 2'!$A$1:$I$16</definedName>
    <definedName name="_xlnm.Print_Area" localSheetId="8">'Summary 3'!$A$1:$T$48</definedName>
    <definedName name="_xlnm.Print_Area" localSheetId="0">UH!$A$1:$U$61</definedName>
    <definedName name="_xlnm.Print_Area" localSheetId="1">UHCL!$A$1:$T$46</definedName>
    <definedName name="_xlnm.Print_Area" localSheetId="2">UHD!$A$1:$T$43</definedName>
    <definedName name="_xlnm.Print_Area" localSheetId="5">'UHS Total'!$A$1:$T$53</definedName>
    <definedName name="_xlnm.Print_Area" localSheetId="4">UHSA!$A$1:$T$33</definedName>
    <definedName name="_xlnm.Print_Area" localSheetId="3">UHV!$A$1:$T$48</definedName>
    <definedName name="ROWS" localSheetId="6">'Summary 1'!#REF!</definedName>
    <definedName name="ROWS" localSheetId="7">'Summary 2'!#REF!</definedName>
    <definedName name="ROWS" localSheetId="8">'Summary 3'!$A$7:$C$47</definedName>
    <definedName name="ROWS" localSheetId="5">'UHS Total'!$A$7:$C$47</definedName>
    <definedName name="ROWS">UH!$A$8:$D$55</definedName>
    <definedName name="TITLE" localSheetId="6">'Summary 1'!$A$1:$A$3</definedName>
    <definedName name="TITLE" localSheetId="7">'Summary 2'!$A$1:$A$3</definedName>
    <definedName name="TITLE" localSheetId="8">'Summary 3'!$A$1:$V$6</definedName>
    <definedName name="TITLE" localSheetId="5">'UHS Total'!$A$1:$V$6</definedName>
    <definedName name="TITLE">UH!$A$1:$Q$7</definedName>
    <definedName name="UH" localSheetId="6">'Summary 1'!$A$1:$HD$8060</definedName>
    <definedName name="UH" localSheetId="7">'Summary 2'!$A$1:$HF$8057</definedName>
    <definedName name="UH" localSheetId="8">'Summary 3'!$A$1:$IM$8103</definedName>
    <definedName name="UH" localSheetId="5">'UHS Total'!$A$1:$IM$8118</definedName>
    <definedName name="UH">UH!$A$1:$IA$8126</definedName>
    <definedName name="UHCL" localSheetId="6">'Summary 1'!$HD$8060:$HD$8060</definedName>
    <definedName name="UHCL" localSheetId="7">'Summary 2'!$HF$8057:$HF$8057</definedName>
    <definedName name="UHCL" localSheetId="8">'Summary 3'!$IM$8103:$IM$8103</definedName>
    <definedName name="UHCL" localSheetId="5">'UHS Total'!$IM$8118:$IM$8118</definedName>
    <definedName name="UHCL">UH!$IA$8126:$IA$8126</definedName>
    <definedName name="UHD" localSheetId="6">'Summary 1'!$B$4:$HD$8060</definedName>
    <definedName name="UHD" localSheetId="7">'Summary 2'!$B$4:$HF$8057</definedName>
    <definedName name="UHD" localSheetId="8">'Summary 3'!$R$49:$IM$8103</definedName>
    <definedName name="UHD" localSheetId="5">'UHS Total'!$R$52:$IM$8118</definedName>
    <definedName name="UHD">UH!$R$63:$IA$8126</definedName>
    <definedName name="UHV" localSheetId="6">'Summary 1'!$A$4:$A$35</definedName>
    <definedName name="UHV" localSheetId="7">'Summary 2'!$A$4:$A$32</definedName>
    <definedName name="UHV" localSheetId="8">'Summary 3'!$A$49:$S$78</definedName>
    <definedName name="UHV" localSheetId="5">'UHS Total'!$A$56:$S$93</definedName>
    <definedName name="UHV">UH!$A$64:$Q$101</definedName>
  </definedNames>
  <calcPr calcId="152511"/>
</workbook>
</file>

<file path=xl/calcChain.xml><?xml version="1.0" encoding="utf-8"?>
<calcChain xmlns="http://schemas.openxmlformats.org/spreadsheetml/2006/main">
  <c r="T16" i="2" l="1"/>
  <c r="T17" i="2"/>
  <c r="T24" i="2"/>
  <c r="R47" i="10"/>
  <c r="S55" i="1"/>
  <c r="H7" i="7"/>
  <c r="H14" i="7"/>
  <c r="J46" i="10"/>
  <c r="R46" i="10" s="1"/>
  <c r="J36" i="10"/>
  <c r="H47" i="10"/>
  <c r="H47" i="6"/>
  <c r="F47" i="6"/>
  <c r="P46" i="6"/>
  <c r="H46" i="6"/>
  <c r="F46" i="6"/>
  <c r="J46" i="6" s="1"/>
  <c r="H42" i="4"/>
  <c r="F42" i="4"/>
  <c r="H37" i="3"/>
  <c r="F37" i="3"/>
  <c r="H40" i="2"/>
  <c r="F40" i="2"/>
  <c r="I55" i="1"/>
  <c r="G55" i="1"/>
  <c r="J18" i="5"/>
  <c r="P17" i="5"/>
  <c r="T17" i="5" s="1"/>
  <c r="J17" i="5"/>
  <c r="P41" i="4"/>
  <c r="R41" i="4" s="1"/>
  <c r="J41" i="4"/>
  <c r="P36" i="3"/>
  <c r="T36" i="3" s="1"/>
  <c r="J36" i="3"/>
  <c r="P39" i="2"/>
  <c r="R39" i="2" s="1"/>
  <c r="J39" i="2"/>
  <c r="T39" i="2" s="1"/>
  <c r="U54" i="1"/>
  <c r="Q54" i="1"/>
  <c r="S54" i="1" s="1"/>
  <c r="K54" i="1"/>
  <c r="T46" i="6" l="1"/>
  <c r="R46" i="6"/>
  <c r="T41" i="4"/>
  <c r="R17" i="5"/>
  <c r="R36" i="3"/>
  <c r="T26" i="4"/>
  <c r="T21" i="3"/>
  <c r="U37" i="1"/>
  <c r="L14" i="5" l="1"/>
  <c r="N32" i="5"/>
  <c r="L32" i="5"/>
  <c r="T30" i="5"/>
  <c r="P30" i="5"/>
  <c r="R30" i="5" s="1"/>
  <c r="J30" i="5"/>
  <c r="P16" i="2" l="1"/>
  <c r="J16" i="2"/>
  <c r="R16" i="2" l="1"/>
  <c r="Q37" i="1"/>
  <c r="K37" i="1"/>
  <c r="S37" i="1" l="1"/>
  <c r="A1" i="10"/>
  <c r="A1" i="8"/>
  <c r="P27" i="5"/>
  <c r="P28" i="5"/>
  <c r="J27" i="5"/>
  <c r="J28" i="5"/>
  <c r="P31" i="5"/>
  <c r="P29" i="5"/>
  <c r="J31" i="5"/>
  <c r="J29" i="5"/>
  <c r="W16" i="5"/>
  <c r="H18" i="5"/>
  <c r="F18" i="5"/>
  <c r="H10" i="5"/>
  <c r="H14" i="5" s="1"/>
  <c r="F10" i="5"/>
  <c r="F14" i="5" s="1"/>
  <c r="J26" i="4"/>
  <c r="P26" i="4"/>
  <c r="H40" i="4"/>
  <c r="F40" i="4"/>
  <c r="H37" i="4"/>
  <c r="F37" i="4"/>
  <c r="H30" i="4"/>
  <c r="F30" i="4"/>
  <c r="H20" i="4"/>
  <c r="F20" i="4"/>
  <c r="H11" i="4"/>
  <c r="F11" i="4"/>
  <c r="P21" i="3"/>
  <c r="J21" i="3"/>
  <c r="H35" i="3"/>
  <c r="F35" i="3"/>
  <c r="H32" i="3"/>
  <c r="F32" i="3"/>
  <c r="H25" i="3"/>
  <c r="F25" i="3"/>
  <c r="H16" i="3"/>
  <c r="F16" i="3"/>
  <c r="H11" i="3"/>
  <c r="F11" i="3"/>
  <c r="P24" i="2"/>
  <c r="J24" i="2"/>
  <c r="G12" i="1"/>
  <c r="I12" i="1"/>
  <c r="G28" i="1"/>
  <c r="G32" i="1" s="1"/>
  <c r="I28" i="1"/>
  <c r="I32" i="1" s="1"/>
  <c r="H38" i="2"/>
  <c r="F38" i="2"/>
  <c r="H35" i="2"/>
  <c r="F35" i="2"/>
  <c r="H28" i="2"/>
  <c r="F28" i="2"/>
  <c r="H19" i="2"/>
  <c r="F19" i="2"/>
  <c r="H11" i="2"/>
  <c r="F11" i="2"/>
  <c r="H28" i="10" l="1"/>
  <c r="H28" i="6"/>
  <c r="T31" i="5"/>
  <c r="R29" i="5"/>
  <c r="R27" i="5"/>
  <c r="T29" i="5"/>
  <c r="R28" i="5"/>
  <c r="T27" i="5"/>
  <c r="R31" i="5"/>
  <c r="F27" i="3"/>
  <c r="T28" i="5"/>
  <c r="R24" i="2"/>
  <c r="F28" i="6"/>
  <c r="H27" i="3"/>
  <c r="R21" i="3"/>
  <c r="H32" i="4"/>
  <c r="F32" i="4"/>
  <c r="R26" i="4"/>
  <c r="H30" i="2"/>
  <c r="F30" i="2"/>
  <c r="K22" i="1" l="1"/>
  <c r="K23" i="1"/>
  <c r="I53" i="1"/>
  <c r="G53" i="1"/>
  <c r="I50" i="1"/>
  <c r="G50" i="1"/>
  <c r="I43" i="1"/>
  <c r="G43" i="1"/>
  <c r="G45" i="1" l="1"/>
  <c r="I45" i="1"/>
  <c r="L44" i="10" l="1"/>
  <c r="P44" i="10" s="1"/>
  <c r="H44" i="10"/>
  <c r="J44" i="10" s="1"/>
  <c r="N45" i="10"/>
  <c r="L43" i="10"/>
  <c r="H43" i="10"/>
  <c r="F45" i="10"/>
  <c r="N41" i="10"/>
  <c r="N42" i="10" s="1"/>
  <c r="N47" i="10" s="1"/>
  <c r="L41" i="10"/>
  <c r="H41" i="10"/>
  <c r="F41" i="10"/>
  <c r="F42" i="10" s="1"/>
  <c r="L40" i="10"/>
  <c r="H40" i="10"/>
  <c r="J28" i="10"/>
  <c r="H27" i="10"/>
  <c r="J27" i="10" s="1"/>
  <c r="H26" i="10"/>
  <c r="J26" i="10" s="1"/>
  <c r="H25" i="10"/>
  <c r="J25" i="10" s="1"/>
  <c r="N29" i="10"/>
  <c r="H24" i="10"/>
  <c r="F29" i="10"/>
  <c r="N36" i="10"/>
  <c r="L20" i="10"/>
  <c r="H20" i="10"/>
  <c r="F36" i="10"/>
  <c r="H19" i="10"/>
  <c r="J19" i="10" s="1"/>
  <c r="H18" i="10"/>
  <c r="J18" i="10" s="1"/>
  <c r="H17" i="10"/>
  <c r="J17" i="10" s="1"/>
  <c r="N21" i="10"/>
  <c r="H16" i="10"/>
  <c r="F21" i="10"/>
  <c r="N35" i="10"/>
  <c r="H11" i="10"/>
  <c r="F35" i="10"/>
  <c r="N34" i="10"/>
  <c r="H10" i="10"/>
  <c r="F34" i="10"/>
  <c r="N33" i="10"/>
  <c r="H9" i="10"/>
  <c r="F33" i="10"/>
  <c r="N32" i="10"/>
  <c r="H8" i="10"/>
  <c r="F32" i="10"/>
  <c r="L45" i="10" l="1"/>
  <c r="P45" i="10" s="1"/>
  <c r="H36" i="10"/>
  <c r="H33" i="10"/>
  <c r="J33" i="10" s="1"/>
  <c r="H45" i="10"/>
  <c r="J45" i="10" s="1"/>
  <c r="L42" i="10"/>
  <c r="L47" i="10" s="1"/>
  <c r="P47" i="10" s="1"/>
  <c r="H32" i="10"/>
  <c r="J32" i="10" s="1"/>
  <c r="H42" i="10"/>
  <c r="J41" i="10"/>
  <c r="H34" i="10"/>
  <c r="J34" i="10" s="1"/>
  <c r="H35" i="10"/>
  <c r="J35" i="10" s="1"/>
  <c r="H21" i="10"/>
  <c r="H29" i="10"/>
  <c r="P41" i="10"/>
  <c r="N37" i="10"/>
  <c r="F37" i="10"/>
  <c r="T44" i="10"/>
  <c r="R44" i="10"/>
  <c r="F47" i="10"/>
  <c r="N13" i="10"/>
  <c r="P40" i="10"/>
  <c r="P43" i="10"/>
  <c r="H13" i="10"/>
  <c r="P20" i="10"/>
  <c r="J8" i="10"/>
  <c r="J9" i="10"/>
  <c r="J10" i="10"/>
  <c r="J11" i="10"/>
  <c r="J16" i="10"/>
  <c r="J20" i="10"/>
  <c r="J24" i="10"/>
  <c r="J29" i="10" s="1"/>
  <c r="J40" i="10"/>
  <c r="J43" i="10"/>
  <c r="F13" i="10"/>
  <c r="J47" i="10" l="1"/>
  <c r="J13" i="10"/>
  <c r="J42" i="10"/>
  <c r="T41" i="10"/>
  <c r="T45" i="10"/>
  <c r="P42" i="10"/>
  <c r="R41" i="10"/>
  <c r="H37" i="10"/>
  <c r="J37" i="10" s="1"/>
  <c r="J21" i="10"/>
  <c r="T20" i="10"/>
  <c r="R20" i="10"/>
  <c r="R45" i="10"/>
  <c r="T43" i="10"/>
  <c r="R43" i="10"/>
  <c r="T40" i="10"/>
  <c r="R40" i="10"/>
  <c r="I11" i="8"/>
  <c r="I10" i="8"/>
  <c r="I9" i="8"/>
  <c r="J8" i="8"/>
  <c r="I8" i="8"/>
  <c r="I7" i="8"/>
  <c r="T47" i="10" l="1"/>
  <c r="I12" i="8"/>
  <c r="R42" i="10"/>
  <c r="T42" i="10"/>
  <c r="K8" i="8"/>
  <c r="L8" i="8"/>
  <c r="W9" i="5"/>
  <c r="W12" i="5"/>
  <c r="W13" i="5"/>
  <c r="W14" i="5" l="1"/>
  <c r="M28" i="1" l="1"/>
  <c r="A1" i="7" l="1"/>
  <c r="P24" i="4" l="1"/>
  <c r="J24" i="4"/>
  <c r="P22" i="2"/>
  <c r="J22" i="2"/>
  <c r="T22" i="2" l="1"/>
  <c r="T24" i="4"/>
  <c r="R24" i="4"/>
  <c r="R22" i="2"/>
  <c r="F51" i="6"/>
  <c r="H51" i="6"/>
  <c r="L40" i="6" l="1"/>
  <c r="B13" i="11" s="1"/>
  <c r="F32" i="5"/>
  <c r="H32" i="5" l="1"/>
  <c r="J32" i="5" s="1"/>
  <c r="R28" i="1" l="1"/>
  <c r="R32" i="1" s="1"/>
  <c r="O28" i="1"/>
  <c r="O32" i="1" s="1"/>
  <c r="M32" i="1"/>
  <c r="L16" i="10" s="1"/>
  <c r="L28" i="1"/>
  <c r="L32" i="1" s="1"/>
  <c r="K24" i="1"/>
  <c r="Q24" i="1"/>
  <c r="K25" i="1"/>
  <c r="Q25" i="1"/>
  <c r="K26" i="1"/>
  <c r="Q26" i="1"/>
  <c r="K27" i="1"/>
  <c r="Q27" i="1"/>
  <c r="Q16" i="1"/>
  <c r="K30" i="1"/>
  <c r="Q30" i="1"/>
  <c r="Q17" i="1"/>
  <c r="Q18" i="1"/>
  <c r="Q19" i="1"/>
  <c r="Q20" i="1"/>
  <c r="Q21" i="1"/>
  <c r="Q22" i="1"/>
  <c r="U22" i="1" s="1"/>
  <c r="Q23" i="1"/>
  <c r="U23" i="1" s="1"/>
  <c r="K31" i="1"/>
  <c r="Q31" i="1"/>
  <c r="P18" i="4"/>
  <c r="J18" i="4"/>
  <c r="P25" i="4"/>
  <c r="J25" i="4"/>
  <c r="P32" i="5" l="1"/>
  <c r="T32" i="5" s="1"/>
  <c r="T25" i="4"/>
  <c r="P16" i="10"/>
  <c r="U26" i="1"/>
  <c r="U24" i="1"/>
  <c r="U27" i="1"/>
  <c r="U25" i="1"/>
  <c r="S26" i="1"/>
  <c r="Q28" i="1"/>
  <c r="K28" i="1"/>
  <c r="K32" i="1" s="1"/>
  <c r="S24" i="1"/>
  <c r="U31" i="1"/>
  <c r="U20" i="1"/>
  <c r="U18" i="1"/>
  <c r="U30" i="1"/>
  <c r="U21" i="1"/>
  <c r="U19" i="1"/>
  <c r="U17" i="1"/>
  <c r="U16" i="1"/>
  <c r="S27" i="1"/>
  <c r="S25" i="1"/>
  <c r="S22" i="1"/>
  <c r="S21" i="1"/>
  <c r="S20" i="1"/>
  <c r="S19" i="1"/>
  <c r="S18" i="1"/>
  <c r="S17" i="1"/>
  <c r="S30" i="1"/>
  <c r="S16" i="1"/>
  <c r="S31" i="1"/>
  <c r="S23" i="1"/>
  <c r="R18" i="4"/>
  <c r="T18" i="4"/>
  <c r="R25" i="4"/>
  <c r="N40" i="6"/>
  <c r="B14" i="11" s="1"/>
  <c r="H40" i="6"/>
  <c r="N41" i="6"/>
  <c r="L41" i="6"/>
  <c r="H41" i="6"/>
  <c r="F41" i="6"/>
  <c r="N35" i="2"/>
  <c r="N40" i="2" s="1"/>
  <c r="L35" i="2"/>
  <c r="P34" i="2"/>
  <c r="J34" i="2"/>
  <c r="N32" i="3"/>
  <c r="N37" i="3" s="1"/>
  <c r="L32" i="3"/>
  <c r="J9" i="8" s="1"/>
  <c r="N37" i="4"/>
  <c r="N42" i="4" s="1"/>
  <c r="L37" i="4"/>
  <c r="J10" i="8" s="1"/>
  <c r="P36" i="4"/>
  <c r="J36" i="4"/>
  <c r="P30" i="3"/>
  <c r="J34" i="3"/>
  <c r="Q49" i="1"/>
  <c r="K49" i="1"/>
  <c r="O50" i="1"/>
  <c r="O55" i="1" s="1"/>
  <c r="M50" i="1"/>
  <c r="J7" i="8" s="1"/>
  <c r="H24" i="6"/>
  <c r="F24" i="6"/>
  <c r="H8" i="6"/>
  <c r="F8" i="6"/>
  <c r="P17" i="4"/>
  <c r="J17" i="4"/>
  <c r="P17" i="2"/>
  <c r="J17" i="2"/>
  <c r="P16" i="4"/>
  <c r="J16" i="4"/>
  <c r="Q36" i="1"/>
  <c r="K36" i="1"/>
  <c r="L16" i="6"/>
  <c r="M12" i="1"/>
  <c r="L8" i="10" s="1"/>
  <c r="M43" i="1"/>
  <c r="O12" i="1"/>
  <c r="N8" i="6" s="1"/>
  <c r="L20" i="6"/>
  <c r="N20" i="6"/>
  <c r="F20" i="6"/>
  <c r="H20" i="6"/>
  <c r="P15" i="4"/>
  <c r="J15" i="4"/>
  <c r="P14" i="3"/>
  <c r="P15" i="3"/>
  <c r="N18" i="5"/>
  <c r="L18" i="5"/>
  <c r="W18" i="5" s="1"/>
  <c r="P20" i="3"/>
  <c r="J20" i="3"/>
  <c r="P23" i="2"/>
  <c r="J23" i="2"/>
  <c r="Q38" i="1"/>
  <c r="K38" i="1"/>
  <c r="N10" i="5"/>
  <c r="N28" i="6" s="1"/>
  <c r="L10" i="5"/>
  <c r="N40" i="4"/>
  <c r="L40" i="4"/>
  <c r="N11" i="4"/>
  <c r="N11" i="6" s="1"/>
  <c r="N30" i="4"/>
  <c r="N27" i="6" s="1"/>
  <c r="N20" i="4"/>
  <c r="N19" i="6" s="1"/>
  <c r="L11" i="4"/>
  <c r="L30" i="4"/>
  <c r="L20" i="4"/>
  <c r="N35" i="3"/>
  <c r="L35" i="3"/>
  <c r="N11" i="3"/>
  <c r="N10" i="6" s="1"/>
  <c r="N25" i="3"/>
  <c r="N26" i="6" s="1"/>
  <c r="N16" i="3"/>
  <c r="N18" i="6" s="1"/>
  <c r="L11" i="3"/>
  <c r="L25" i="3"/>
  <c r="L16" i="3"/>
  <c r="L18" i="10" s="1"/>
  <c r="P18" i="10" s="1"/>
  <c r="N38" i="2"/>
  <c r="L38" i="2"/>
  <c r="N11" i="2"/>
  <c r="N9" i="6" s="1"/>
  <c r="N28" i="2"/>
  <c r="N25" i="6" s="1"/>
  <c r="N19" i="2"/>
  <c r="N17" i="6" s="1"/>
  <c r="L11" i="2"/>
  <c r="L28" i="2"/>
  <c r="L25" i="10" s="1"/>
  <c r="P25" i="10" s="1"/>
  <c r="L19" i="2"/>
  <c r="O53" i="1"/>
  <c r="M53" i="1"/>
  <c r="P26" i="2"/>
  <c r="J26" i="2"/>
  <c r="H9" i="6"/>
  <c r="H25" i="6"/>
  <c r="F25" i="6"/>
  <c r="F17" i="6"/>
  <c r="A1" i="2"/>
  <c r="P18" i="2"/>
  <c r="J18" i="2"/>
  <c r="P25" i="2"/>
  <c r="J25" i="2"/>
  <c r="P27" i="2"/>
  <c r="J27" i="2"/>
  <c r="P14" i="2"/>
  <c r="J14" i="2"/>
  <c r="P15" i="2"/>
  <c r="J15" i="2"/>
  <c r="P10" i="2"/>
  <c r="J10" i="2"/>
  <c r="P37" i="2"/>
  <c r="P36" i="2"/>
  <c r="J36" i="2"/>
  <c r="P33" i="2"/>
  <c r="J33" i="2"/>
  <c r="P9" i="2"/>
  <c r="J9" i="2"/>
  <c r="P8" i="2"/>
  <c r="J8" i="2"/>
  <c r="P23" i="3"/>
  <c r="J23" i="3"/>
  <c r="H26" i="6"/>
  <c r="H10" i="6"/>
  <c r="H18" i="6"/>
  <c r="F26" i="6"/>
  <c r="F10" i="6"/>
  <c r="F18" i="6"/>
  <c r="P24" i="3"/>
  <c r="J24" i="3"/>
  <c r="P33" i="3"/>
  <c r="J33" i="3"/>
  <c r="A1" i="3"/>
  <c r="J15" i="3"/>
  <c r="J14" i="3"/>
  <c r="P22" i="3"/>
  <c r="J22" i="3"/>
  <c r="P10" i="3"/>
  <c r="J10" i="3"/>
  <c r="P34" i="3"/>
  <c r="P31" i="3"/>
  <c r="J31" i="3"/>
  <c r="P9" i="3"/>
  <c r="J9" i="3"/>
  <c r="P8" i="3"/>
  <c r="J8" i="3"/>
  <c r="Q41" i="1"/>
  <c r="K41" i="1"/>
  <c r="H16" i="6"/>
  <c r="A1" i="1"/>
  <c r="Q42" i="1"/>
  <c r="K42" i="1"/>
  <c r="K48" i="1"/>
  <c r="Q48" i="1"/>
  <c r="Q35" i="1"/>
  <c r="K35" i="1"/>
  <c r="Q39" i="1"/>
  <c r="K39" i="1"/>
  <c r="Q40" i="1"/>
  <c r="K40" i="1"/>
  <c r="Q11" i="1"/>
  <c r="K11" i="1"/>
  <c r="Q10" i="1"/>
  <c r="K10" i="1"/>
  <c r="Q9" i="1"/>
  <c r="K9" i="1"/>
  <c r="K51" i="1"/>
  <c r="Q51" i="1"/>
  <c r="Q52" i="1"/>
  <c r="J13" i="5"/>
  <c r="P12" i="5"/>
  <c r="J12" i="5"/>
  <c r="P13" i="5"/>
  <c r="A1" i="5"/>
  <c r="P9" i="5"/>
  <c r="J9" i="5"/>
  <c r="P16" i="5"/>
  <c r="J16" i="5"/>
  <c r="L43" i="6"/>
  <c r="L44" i="6"/>
  <c r="N43" i="6"/>
  <c r="N44" i="6"/>
  <c r="F43" i="6"/>
  <c r="H43" i="6"/>
  <c r="H44" i="6"/>
  <c r="F53" i="6"/>
  <c r="N51" i="6"/>
  <c r="L51" i="6"/>
  <c r="H17" i="6"/>
  <c r="N16" i="6"/>
  <c r="F9" i="6"/>
  <c r="F16" i="6"/>
  <c r="F19" i="6"/>
  <c r="H19" i="6"/>
  <c r="F11" i="6"/>
  <c r="F27" i="6"/>
  <c r="H27" i="6"/>
  <c r="P28" i="4"/>
  <c r="J28" i="4"/>
  <c r="P29" i="4"/>
  <c r="J29" i="4"/>
  <c r="A1" i="4"/>
  <c r="P19" i="4"/>
  <c r="J19" i="4"/>
  <c r="P14" i="4"/>
  <c r="J14" i="4"/>
  <c r="J8" i="4"/>
  <c r="J9" i="4"/>
  <c r="J10" i="4"/>
  <c r="P23" i="4"/>
  <c r="J23" i="4"/>
  <c r="P27" i="4"/>
  <c r="J27" i="4"/>
  <c r="P8" i="4"/>
  <c r="P9" i="4"/>
  <c r="P10" i="4"/>
  <c r="P39" i="4"/>
  <c r="J39" i="4"/>
  <c r="P38" i="4"/>
  <c r="J38" i="4"/>
  <c r="P35" i="4"/>
  <c r="T23" i="2" l="1"/>
  <c r="R32" i="5"/>
  <c r="L18" i="6"/>
  <c r="S38" i="1"/>
  <c r="T18" i="10"/>
  <c r="R18" i="10"/>
  <c r="L28" i="10"/>
  <c r="L28" i="6"/>
  <c r="L36" i="6" s="1"/>
  <c r="R23" i="3"/>
  <c r="L19" i="6"/>
  <c r="P19" i="6" s="1"/>
  <c r="L19" i="10"/>
  <c r="P19" i="10" s="1"/>
  <c r="P32" i="3"/>
  <c r="R16" i="5"/>
  <c r="J11" i="8"/>
  <c r="J12" i="8" s="1"/>
  <c r="R13" i="5"/>
  <c r="R12" i="5"/>
  <c r="R9" i="5"/>
  <c r="K10" i="8"/>
  <c r="L10" i="8"/>
  <c r="L27" i="6"/>
  <c r="L27" i="10"/>
  <c r="P27" i="10" s="1"/>
  <c r="L11" i="6"/>
  <c r="P11" i="6" s="1"/>
  <c r="L11" i="10"/>
  <c r="K9" i="8"/>
  <c r="L9" i="8"/>
  <c r="L26" i="6"/>
  <c r="P26" i="6" s="1"/>
  <c r="L26" i="10"/>
  <c r="P26" i="10" s="1"/>
  <c r="L10" i="6"/>
  <c r="P10" i="6" s="1"/>
  <c r="L10" i="10"/>
  <c r="L25" i="6"/>
  <c r="P25" i="6" s="1"/>
  <c r="P35" i="2"/>
  <c r="L17" i="6"/>
  <c r="L17" i="10"/>
  <c r="T25" i="10"/>
  <c r="R25" i="10"/>
  <c r="L9" i="6"/>
  <c r="P9" i="6" s="1"/>
  <c r="L9" i="10"/>
  <c r="L7" i="8"/>
  <c r="K7" i="8"/>
  <c r="L24" i="6"/>
  <c r="L24" i="10"/>
  <c r="L32" i="10" s="1"/>
  <c r="R16" i="10"/>
  <c r="T16" i="10"/>
  <c r="P8" i="10"/>
  <c r="L8" i="6"/>
  <c r="P8" i="6" s="1"/>
  <c r="M45" i="1"/>
  <c r="U28" i="1"/>
  <c r="T13" i="5"/>
  <c r="L37" i="3"/>
  <c r="P37" i="3" s="1"/>
  <c r="L40" i="2"/>
  <c r="P40" i="2" s="1"/>
  <c r="L42" i="4"/>
  <c r="P42" i="4" s="1"/>
  <c r="F36" i="6"/>
  <c r="P18" i="5"/>
  <c r="P37" i="4"/>
  <c r="P40" i="4"/>
  <c r="Q32" i="1"/>
  <c r="K52" i="1"/>
  <c r="S52" i="1" s="1"/>
  <c r="J37" i="2"/>
  <c r="J40" i="2"/>
  <c r="N42" i="6"/>
  <c r="N47" i="6" s="1"/>
  <c r="J37" i="4"/>
  <c r="T19" i="4"/>
  <c r="F40" i="6"/>
  <c r="F42" i="6" s="1"/>
  <c r="S28" i="1"/>
  <c r="S32" i="1" s="1"/>
  <c r="K53" i="1"/>
  <c r="J41" i="6"/>
  <c r="L42" i="6"/>
  <c r="J35" i="2"/>
  <c r="P20" i="6"/>
  <c r="P41" i="6"/>
  <c r="H42" i="6"/>
  <c r="R34" i="2"/>
  <c r="T10" i="4"/>
  <c r="T15" i="2"/>
  <c r="T34" i="2"/>
  <c r="T25" i="2"/>
  <c r="R27" i="4"/>
  <c r="R15" i="4"/>
  <c r="J35" i="4"/>
  <c r="R35" i="4" s="1"/>
  <c r="R36" i="4"/>
  <c r="J42" i="4"/>
  <c r="T39" i="4"/>
  <c r="R9" i="4"/>
  <c r="R39" i="4"/>
  <c r="J30" i="3"/>
  <c r="T36" i="4"/>
  <c r="T28" i="4"/>
  <c r="T15" i="3"/>
  <c r="R15" i="3"/>
  <c r="F34" i="6"/>
  <c r="P35" i="3"/>
  <c r="J16" i="3"/>
  <c r="J25" i="3"/>
  <c r="T14" i="2"/>
  <c r="R14" i="2"/>
  <c r="R25" i="2"/>
  <c r="J19" i="2"/>
  <c r="J28" i="2"/>
  <c r="J38" i="2"/>
  <c r="S49" i="1"/>
  <c r="F44" i="6"/>
  <c r="F45" i="6" s="1"/>
  <c r="H36" i="6"/>
  <c r="J20" i="6"/>
  <c r="J40" i="4"/>
  <c r="J30" i="4"/>
  <c r="J20" i="4"/>
  <c r="T8" i="4"/>
  <c r="J35" i="3"/>
  <c r="R34" i="3"/>
  <c r="T31" i="3"/>
  <c r="R20" i="3"/>
  <c r="R14" i="3"/>
  <c r="R10" i="3"/>
  <c r="T18" i="2"/>
  <c r="R15" i="2"/>
  <c r="T8" i="2"/>
  <c r="M55" i="1"/>
  <c r="Q55" i="1" s="1"/>
  <c r="K55" i="1"/>
  <c r="U49" i="1"/>
  <c r="Q50" i="1"/>
  <c r="S41" i="1"/>
  <c r="U48" i="1"/>
  <c r="S10" i="1"/>
  <c r="S40" i="1"/>
  <c r="S39" i="1"/>
  <c r="U51" i="1"/>
  <c r="U9" i="1"/>
  <c r="U11" i="1"/>
  <c r="S35" i="1"/>
  <c r="S42" i="1"/>
  <c r="K12" i="1"/>
  <c r="Q12" i="1"/>
  <c r="U36" i="1"/>
  <c r="S9" i="1"/>
  <c r="S11" i="1"/>
  <c r="S36" i="1"/>
  <c r="U39" i="1"/>
  <c r="U40" i="1"/>
  <c r="U42" i="1"/>
  <c r="S48" i="1"/>
  <c r="S51" i="1"/>
  <c r="U10" i="1"/>
  <c r="U35" i="1"/>
  <c r="U41" i="1"/>
  <c r="U38" i="1"/>
  <c r="P20" i="4"/>
  <c r="R18" i="2"/>
  <c r="R17" i="4"/>
  <c r="N34" i="6"/>
  <c r="R17" i="2"/>
  <c r="P10" i="5"/>
  <c r="J24" i="6"/>
  <c r="P11" i="3"/>
  <c r="H34" i="6"/>
  <c r="J25" i="6"/>
  <c r="J26" i="6"/>
  <c r="J10" i="6"/>
  <c r="J9" i="6"/>
  <c r="J18" i="6"/>
  <c r="P38" i="2"/>
  <c r="T37" i="2"/>
  <c r="R16" i="4"/>
  <c r="T16" i="4"/>
  <c r="K50" i="1"/>
  <c r="N21" i="6"/>
  <c r="P40" i="6"/>
  <c r="N14" i="5"/>
  <c r="L45" i="6"/>
  <c r="T38" i="4"/>
  <c r="T29" i="4"/>
  <c r="P30" i="4"/>
  <c r="P27" i="6"/>
  <c r="N32" i="4"/>
  <c r="R23" i="4"/>
  <c r="L32" i="4"/>
  <c r="T9" i="4"/>
  <c r="R8" i="4"/>
  <c r="P11" i="4"/>
  <c r="P44" i="6"/>
  <c r="N45" i="6"/>
  <c r="T34" i="3"/>
  <c r="T33" i="3"/>
  <c r="R31" i="3"/>
  <c r="T20" i="3"/>
  <c r="T24" i="3"/>
  <c r="N27" i="3"/>
  <c r="P25" i="3"/>
  <c r="L27" i="3"/>
  <c r="P16" i="3"/>
  <c r="T10" i="3"/>
  <c r="P28" i="2"/>
  <c r="N30" i="2"/>
  <c r="L30" i="2"/>
  <c r="R10" i="2"/>
  <c r="T9" i="2"/>
  <c r="R8" i="2"/>
  <c r="P11" i="2"/>
  <c r="Q53" i="1"/>
  <c r="T12" i="5"/>
  <c r="J28" i="6"/>
  <c r="T23" i="4"/>
  <c r="J19" i="6"/>
  <c r="T15" i="4"/>
  <c r="J11" i="4"/>
  <c r="H11" i="6"/>
  <c r="H13" i="6" s="1"/>
  <c r="H45" i="6"/>
  <c r="T22" i="3"/>
  <c r="R22" i="3"/>
  <c r="R9" i="3"/>
  <c r="J11" i="3"/>
  <c r="R8" i="3"/>
  <c r="R36" i="2"/>
  <c r="R33" i="2"/>
  <c r="R23" i="2"/>
  <c r="H33" i="6"/>
  <c r="T27" i="2"/>
  <c r="T26" i="2"/>
  <c r="J17" i="6"/>
  <c r="T10" i="2"/>
  <c r="K43" i="1"/>
  <c r="J43" i="6"/>
  <c r="F33" i="6"/>
  <c r="P18" i="6"/>
  <c r="N13" i="6"/>
  <c r="J27" i="6"/>
  <c r="F29" i="6"/>
  <c r="J8" i="6"/>
  <c r="F13" i="6"/>
  <c r="F32" i="6"/>
  <c r="H29" i="6"/>
  <c r="F35" i="6"/>
  <c r="H32" i="6"/>
  <c r="H21" i="6"/>
  <c r="F21" i="6"/>
  <c r="N36" i="6"/>
  <c r="T27" i="4"/>
  <c r="R10" i="4"/>
  <c r="P16" i="6"/>
  <c r="N33" i="6"/>
  <c r="R38" i="4"/>
  <c r="R14" i="4"/>
  <c r="T14" i="4"/>
  <c r="R29" i="4"/>
  <c r="P43" i="6"/>
  <c r="J16" i="6"/>
  <c r="T9" i="5"/>
  <c r="T16" i="5"/>
  <c r="J10" i="5"/>
  <c r="R33" i="3"/>
  <c r="T14" i="3"/>
  <c r="R24" i="3"/>
  <c r="T23" i="3"/>
  <c r="R9" i="2"/>
  <c r="T33" i="2"/>
  <c r="T36" i="2"/>
  <c r="R37" i="2"/>
  <c r="P19" i="2"/>
  <c r="R27" i="2"/>
  <c r="J11" i="2"/>
  <c r="N35" i="6"/>
  <c r="R19" i="4"/>
  <c r="R28" i="4"/>
  <c r="T8" i="3"/>
  <c r="T9" i="3"/>
  <c r="R26" i="2"/>
  <c r="R18" i="5" l="1"/>
  <c r="H11" i="7" s="1"/>
  <c r="L34" i="6"/>
  <c r="L33" i="6"/>
  <c r="P33" i="6" s="1"/>
  <c r="T35" i="2"/>
  <c r="L21" i="6"/>
  <c r="T19" i="2"/>
  <c r="P17" i="6"/>
  <c r="T17" i="6" s="1"/>
  <c r="R10" i="5"/>
  <c r="T19" i="10"/>
  <c r="R19" i="10"/>
  <c r="L13" i="10"/>
  <c r="P13" i="10" s="1"/>
  <c r="R13" i="10" s="1"/>
  <c r="L29" i="6"/>
  <c r="P28" i="6"/>
  <c r="R28" i="6" s="1"/>
  <c r="L11" i="8"/>
  <c r="K11" i="8"/>
  <c r="P28" i="10"/>
  <c r="L36" i="10"/>
  <c r="P36" i="10" s="1"/>
  <c r="L35" i="6"/>
  <c r="P35" i="6" s="1"/>
  <c r="T27" i="10"/>
  <c r="R27" i="10"/>
  <c r="L35" i="10"/>
  <c r="P35" i="10" s="1"/>
  <c r="P11" i="10"/>
  <c r="D10" i="7"/>
  <c r="D10" i="8"/>
  <c r="R26" i="10"/>
  <c r="T26" i="10"/>
  <c r="L34" i="10"/>
  <c r="P34" i="10" s="1"/>
  <c r="P10" i="10"/>
  <c r="P17" i="10"/>
  <c r="L21" i="10"/>
  <c r="T38" i="2"/>
  <c r="L33" i="10"/>
  <c r="P33" i="10" s="1"/>
  <c r="P9" i="10"/>
  <c r="E8" i="7"/>
  <c r="E8" i="8"/>
  <c r="D8" i="7"/>
  <c r="D8" i="8"/>
  <c r="L32" i="6"/>
  <c r="L13" i="6"/>
  <c r="P13" i="6" s="1"/>
  <c r="L12" i="8"/>
  <c r="E17" i="8" s="1"/>
  <c r="K12" i="8"/>
  <c r="D17" i="8" s="1"/>
  <c r="D14" i="7" s="1"/>
  <c r="P24" i="10"/>
  <c r="L29" i="10"/>
  <c r="T8" i="10"/>
  <c r="R8" i="10"/>
  <c r="P32" i="10"/>
  <c r="E7" i="7"/>
  <c r="E7" i="8"/>
  <c r="U52" i="1"/>
  <c r="D7" i="7"/>
  <c r="D7" i="8"/>
  <c r="T25" i="3"/>
  <c r="T18" i="5"/>
  <c r="I11" i="7" s="1"/>
  <c r="R40" i="4"/>
  <c r="R42" i="4"/>
  <c r="H10" i="7" s="1"/>
  <c r="R38" i="2"/>
  <c r="R19" i="2"/>
  <c r="P14" i="5"/>
  <c r="J44" i="6"/>
  <c r="R44" i="6" s="1"/>
  <c r="R37" i="4"/>
  <c r="T37" i="4"/>
  <c r="T28" i="2"/>
  <c r="J30" i="2"/>
  <c r="P42" i="6"/>
  <c r="L47" i="6"/>
  <c r="T30" i="4"/>
  <c r="R16" i="3"/>
  <c r="U32" i="1"/>
  <c r="J14" i="5"/>
  <c r="P34" i="6"/>
  <c r="R20" i="6"/>
  <c r="T41" i="6"/>
  <c r="R41" i="6"/>
  <c r="T10" i="5"/>
  <c r="J37" i="3"/>
  <c r="T37" i="3" s="1"/>
  <c r="I9" i="7" s="1"/>
  <c r="R25" i="6"/>
  <c r="R26" i="6"/>
  <c r="T20" i="6"/>
  <c r="T19" i="6"/>
  <c r="T18" i="6"/>
  <c r="J34" i="6"/>
  <c r="T16" i="3"/>
  <c r="R11" i="4"/>
  <c r="R40" i="2"/>
  <c r="H8" i="7" s="1"/>
  <c r="T25" i="6"/>
  <c r="R35" i="2"/>
  <c r="T20" i="4"/>
  <c r="J21" i="6"/>
  <c r="H35" i="6"/>
  <c r="H37" i="6" s="1"/>
  <c r="T40" i="4"/>
  <c r="T35" i="4"/>
  <c r="J11" i="6"/>
  <c r="R11" i="6" s="1"/>
  <c r="J32" i="4"/>
  <c r="R30" i="3"/>
  <c r="J32" i="3"/>
  <c r="T30" i="3"/>
  <c r="J27" i="3"/>
  <c r="R18" i="6"/>
  <c r="R25" i="3"/>
  <c r="J33" i="6"/>
  <c r="T9" i="6"/>
  <c r="J36" i="6"/>
  <c r="T11" i="4"/>
  <c r="T35" i="3"/>
  <c r="R35" i="3"/>
  <c r="U50" i="1"/>
  <c r="S12" i="1"/>
  <c r="U12" i="1"/>
  <c r="S50" i="1"/>
  <c r="S53" i="1"/>
  <c r="U53" i="1"/>
  <c r="U55" i="1"/>
  <c r="I7" i="7" s="1"/>
  <c r="K45" i="1"/>
  <c r="T8" i="6"/>
  <c r="R19" i="6"/>
  <c r="R28" i="2"/>
  <c r="J40" i="6"/>
  <c r="T40" i="6" s="1"/>
  <c r="T27" i="6"/>
  <c r="R8" i="6"/>
  <c r="T26" i="6"/>
  <c r="J29" i="6"/>
  <c r="R9" i="6"/>
  <c r="T42" i="4"/>
  <c r="I10" i="7" s="1"/>
  <c r="J45" i="6"/>
  <c r="P45" i="6"/>
  <c r="P32" i="4"/>
  <c r="P27" i="3"/>
  <c r="P30" i="2"/>
  <c r="R30" i="4"/>
  <c r="T11" i="3"/>
  <c r="R11" i="3"/>
  <c r="T40" i="2"/>
  <c r="I8" i="7" s="1"/>
  <c r="T10" i="6"/>
  <c r="R10" i="6"/>
  <c r="R16" i="6"/>
  <c r="T16" i="6"/>
  <c r="T11" i="2"/>
  <c r="R11" i="2"/>
  <c r="R27" i="6"/>
  <c r="R43" i="6"/>
  <c r="T43" i="6"/>
  <c r="R20" i="4"/>
  <c r="P36" i="6"/>
  <c r="J42" i="6"/>
  <c r="J47" i="6"/>
  <c r="J13" i="6"/>
  <c r="J32" i="6"/>
  <c r="F37" i="6"/>
  <c r="T30" i="2" l="1"/>
  <c r="R17" i="6"/>
  <c r="P21" i="6"/>
  <c r="T21" i="6" s="1"/>
  <c r="T13" i="10"/>
  <c r="T44" i="6"/>
  <c r="T28" i="6"/>
  <c r="R14" i="5"/>
  <c r="D11" i="8" s="1"/>
  <c r="R36" i="10"/>
  <c r="T36" i="10"/>
  <c r="T28" i="10"/>
  <c r="R28" i="10"/>
  <c r="L37" i="6"/>
  <c r="T11" i="6"/>
  <c r="L37" i="10"/>
  <c r="P37" i="10" s="1"/>
  <c r="T37" i="10" s="1"/>
  <c r="T11" i="10"/>
  <c r="R11" i="10"/>
  <c r="T35" i="10"/>
  <c r="R35" i="10"/>
  <c r="E10" i="7"/>
  <c r="E10" i="8"/>
  <c r="T10" i="10"/>
  <c r="R10" i="10"/>
  <c r="T34" i="10"/>
  <c r="R34" i="10"/>
  <c r="E9" i="7"/>
  <c r="E9" i="8"/>
  <c r="D9" i="7"/>
  <c r="D9" i="8"/>
  <c r="R17" i="10"/>
  <c r="R21" i="10" s="1"/>
  <c r="T17" i="10"/>
  <c r="P21" i="10"/>
  <c r="T21" i="10" s="1"/>
  <c r="T9" i="10"/>
  <c r="R9" i="10"/>
  <c r="T33" i="10"/>
  <c r="R33" i="10"/>
  <c r="R24" i="10"/>
  <c r="T24" i="10"/>
  <c r="P29" i="10"/>
  <c r="T29" i="10" s="1"/>
  <c r="R32" i="10"/>
  <c r="T32" i="10"/>
  <c r="T27" i="3"/>
  <c r="T14" i="5"/>
  <c r="P47" i="6"/>
  <c r="R47" i="6" s="1"/>
  <c r="H12" i="7" s="1"/>
  <c r="T34" i="6"/>
  <c r="R34" i="6"/>
  <c r="J35" i="6"/>
  <c r="R35" i="6" s="1"/>
  <c r="T32" i="4"/>
  <c r="R27" i="3"/>
  <c r="R37" i="3"/>
  <c r="H9" i="7" s="1"/>
  <c r="T32" i="3"/>
  <c r="R32" i="3"/>
  <c r="J37" i="6"/>
  <c r="R40" i="6"/>
  <c r="R21" i="6"/>
  <c r="R30" i="2"/>
  <c r="R45" i="6"/>
  <c r="T45" i="6"/>
  <c r="R32" i="4"/>
  <c r="R42" i="6"/>
  <c r="T42" i="6"/>
  <c r="T36" i="6"/>
  <c r="R36" i="6"/>
  <c r="R33" i="6"/>
  <c r="T33" i="6"/>
  <c r="T13" i="6"/>
  <c r="R13" i="6"/>
  <c r="D11" i="7" l="1"/>
  <c r="R29" i="10"/>
  <c r="E11" i="7"/>
  <c r="E11" i="8"/>
  <c r="R37" i="10"/>
  <c r="E12" i="7"/>
  <c r="E12" i="8"/>
  <c r="D12" i="7"/>
  <c r="D12" i="8"/>
  <c r="T47" i="6"/>
  <c r="I12" i="7" s="1"/>
  <c r="O43" i="1"/>
  <c r="T35" i="6"/>
  <c r="S43" i="1" l="1"/>
  <c r="S45" i="1" s="1"/>
  <c r="Q43" i="1"/>
  <c r="N24" i="6"/>
  <c r="O45" i="1"/>
  <c r="U43" i="1" l="1"/>
  <c r="Q45" i="1"/>
  <c r="U45" i="1" s="1"/>
  <c r="P24" i="6"/>
  <c r="N29" i="6"/>
  <c r="N32" i="6"/>
  <c r="P32" i="6" l="1"/>
  <c r="N37" i="6"/>
  <c r="T24" i="6"/>
  <c r="P29" i="6"/>
  <c r="T29" i="6" s="1"/>
  <c r="R24" i="6"/>
  <c r="R29" i="6" s="1"/>
  <c r="P37" i="6" l="1"/>
  <c r="R37" i="6" s="1"/>
  <c r="T32" i="6"/>
  <c r="R32" i="6"/>
  <c r="T37" i="6" l="1"/>
</calcChain>
</file>

<file path=xl/sharedStrings.xml><?xml version="1.0" encoding="utf-8"?>
<sst xmlns="http://schemas.openxmlformats.org/spreadsheetml/2006/main" count="425" uniqueCount="117">
  <si>
    <t>University of Houston</t>
  </si>
  <si>
    <t>Appropriated</t>
  </si>
  <si>
    <t>Biennial</t>
  </si>
  <si>
    <t>-----Biennial Change----</t>
  </si>
  <si>
    <t>Total</t>
  </si>
  <si>
    <t>Dollars</t>
  </si>
  <si>
    <t>Percent</t>
  </si>
  <si>
    <t>Formula</t>
  </si>
  <si>
    <t>Organized Activities</t>
  </si>
  <si>
    <t>Operations Support</t>
  </si>
  <si>
    <t>Teaching Experience</t>
  </si>
  <si>
    <t>Staff Group Insurance Premiums</t>
  </si>
  <si>
    <t>E&amp;G Space Support</t>
  </si>
  <si>
    <t>SUBTOTAL</t>
  </si>
  <si>
    <t xml:space="preserve">Special Items </t>
  </si>
  <si>
    <t>Tuition Revenue Bonds</t>
  </si>
  <si>
    <t>Texas Center for Superconductivity</t>
  </si>
  <si>
    <t>Small Business Development Center</t>
  </si>
  <si>
    <t>Houston Partnership for Space Exploration</t>
  </si>
  <si>
    <t>Health Law and Policy Institute</t>
  </si>
  <si>
    <t>Center for Public Policy</t>
  </si>
  <si>
    <t>Texas Public Education Grant</t>
  </si>
  <si>
    <t>TOTAL</t>
  </si>
  <si>
    <t>Method of Finance</t>
  </si>
  <si>
    <t>Board Authorized Tuition Increases</t>
  </si>
  <si>
    <t>Estimated E&amp;G Income</t>
  </si>
  <si>
    <t>Partnerships-Support Publ. Schools</t>
  </si>
  <si>
    <t>UH - Clear Lake</t>
  </si>
  <si>
    <t>High Technologies Laboratories</t>
  </si>
  <si>
    <t>Houston Partnership for Environt'l Studies</t>
  </si>
  <si>
    <t>UH - Downtown</t>
  </si>
  <si>
    <t>UH - Victoria</t>
  </si>
  <si>
    <t>UH-Clear Lake</t>
  </si>
  <si>
    <t>UH-Downtown</t>
  </si>
  <si>
    <t>UH-Victoria</t>
  </si>
  <si>
    <t>Institutional Enhancement</t>
  </si>
  <si>
    <t>Community Development Project</t>
  </si>
  <si>
    <t>Center for Regional Outreach</t>
  </si>
  <si>
    <t>Cooperative Education Program with NASA and Technology Outreach Program</t>
  </si>
  <si>
    <t>System Administration</t>
  </si>
  <si>
    <t>UH System Administration</t>
  </si>
  <si>
    <t>Other Items</t>
  </si>
  <si>
    <t>University of Houston System</t>
  </si>
  <si>
    <t xml:space="preserve"> </t>
  </si>
  <si>
    <t>Subtotal</t>
  </si>
  <si>
    <t>FTE Positions</t>
  </si>
  <si>
    <t>Commercial Development of Space</t>
  </si>
  <si>
    <t>GR DEDICATED SUBTOTAL</t>
  </si>
  <si>
    <t>Tuition Revenue Bonds *</t>
  </si>
  <si>
    <t>Actual</t>
  </si>
  <si>
    <t>Research Development Fund</t>
  </si>
  <si>
    <t>Texas Competitive Knowledge Fund</t>
  </si>
  <si>
    <t>Recommended</t>
  </si>
  <si>
    <t>Master's Degree in Nursing</t>
  </si>
  <si>
    <t xml:space="preserve">Net General Revenue </t>
  </si>
  <si>
    <t>Net General Revenue</t>
  </si>
  <si>
    <t>Small Institution Supplement</t>
  </si>
  <si>
    <t>FY2012</t>
  </si>
  <si>
    <t>FY2013</t>
  </si>
  <si>
    <t>ARRA Funds (for Formula Funding)</t>
  </si>
  <si>
    <t>na</t>
  </si>
  <si>
    <t>*</t>
  </si>
  <si>
    <t>UH Tuition Revenue Bond Retirement</t>
  </si>
  <si>
    <t>UHCL Tuition Revenue Bond Retirement</t>
  </si>
  <si>
    <t>UHD Tuition Revenue Bond Retirement</t>
  </si>
  <si>
    <t>UHV Tuition Revenue Bond Retirement</t>
  </si>
  <si>
    <t>Downward expansion</t>
  </si>
  <si>
    <t>Tier 1- Complex System Research Cluster</t>
  </si>
  <si>
    <t>Tier 1- Energy Research Cluster</t>
  </si>
  <si>
    <t>Tier 1- Health Sciences Research Cluster</t>
  </si>
  <si>
    <t>Tier 1- Education &amp; Community Advancement</t>
  </si>
  <si>
    <t>Restructured Item</t>
  </si>
  <si>
    <t>TRB Listing</t>
  </si>
  <si>
    <t xml:space="preserve">System Office Operation </t>
  </si>
  <si>
    <t>Worker's Compensation Insurance</t>
  </si>
  <si>
    <t>FY2014</t>
  </si>
  <si>
    <t>FY2015</t>
  </si>
  <si>
    <t>GR SUBTOTAL</t>
  </si>
  <si>
    <t>Biennial General Revenue</t>
  </si>
  <si>
    <t>Biennial All Funds</t>
  </si>
  <si>
    <t>College of Pharmacy</t>
  </si>
  <si>
    <t>Hobby School of Public Affairs</t>
  </si>
  <si>
    <t>UHS Biennial Total</t>
  </si>
  <si>
    <t>FY14 vs FY13</t>
  </si>
  <si>
    <t>UHSA GR</t>
  </si>
  <si>
    <t>Biennial General Revenue Change</t>
  </si>
  <si>
    <t>UHS Annual Change</t>
  </si>
  <si>
    <t xml:space="preserve"> --------Change--------</t>
  </si>
  <si>
    <t>$</t>
  </si>
  <si>
    <t>%</t>
  </si>
  <si>
    <t xml:space="preserve"> -----Annual Change----</t>
  </si>
  <si>
    <t>UH System</t>
  </si>
  <si>
    <t>FY2010</t>
  </si>
  <si>
    <t>FY2011</t>
  </si>
  <si>
    <t>-------------FY2016-2017 Biennium-------------</t>
  </si>
  <si>
    <t>FY2016</t>
  </si>
  <si>
    <t>FY2017</t>
  </si>
  <si>
    <t>Comprehensive Research Fund</t>
  </si>
  <si>
    <t xml:space="preserve">UH System Administration </t>
  </si>
  <si>
    <t>Annual GR Change</t>
  </si>
  <si>
    <t>University of Houston System General Revenue Change</t>
  </si>
  <si>
    <t>Core Research Support</t>
  </si>
  <si>
    <t>Downward Expansion</t>
  </si>
  <si>
    <t>Center for Autism</t>
  </si>
  <si>
    <t>Senate CC for SB1 (01-11-17) vs Appropriated FY16-FY17</t>
  </si>
  <si>
    <t xml:space="preserve"> CC for SB1 (01-11-17)</t>
  </si>
  <si>
    <t>-------------FY2018-2019 Biennium-------------</t>
  </si>
  <si>
    <t>FY2018</t>
  </si>
  <si>
    <t>FY2019</t>
  </si>
  <si>
    <t>UHSA Tuition Revenue Bond Retirement</t>
  </si>
  <si>
    <t>FY18-FY19 vs FY16-FY17</t>
  </si>
  <si>
    <t>Annual - FY2018 vs FY2017</t>
  </si>
  <si>
    <t xml:space="preserve"> -----CS for SB1 as Introduced vs Appropriated FY16-FY17-----</t>
  </si>
  <si>
    <t>10-year GR Comparison</t>
  </si>
  <si>
    <t>Annual - FY17 vs FY18</t>
  </si>
  <si>
    <r>
      <t>Other Items</t>
    </r>
    <r>
      <rPr>
        <sz val="12"/>
        <rFont val="Times New Roman"/>
        <family val="1"/>
      </rPr>
      <t xml:space="preserve"> (CRS, Group Insurance, TPEG)</t>
    </r>
  </si>
  <si>
    <t xml:space="preserve">License Plate Trust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</si>
</sst>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"/>
    <numFmt numFmtId="166" formatCode="#,##0.0"/>
    <numFmt numFmtId="167" formatCode="_(* #,##0_);_(* \(#,##0\);_(* &quot;-&quot;??_);_(@_)"/>
  </numFmts>
  <fonts count="36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u/>
      <sz val="1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5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5" fillId="0" borderId="0" applyFont="0" applyFill="0" applyBorder="0" applyAlignment="0" applyProtection="0"/>
  </cellStyleXfs>
  <cellXfs count="255">
    <xf numFmtId="0" fontId="0" fillId="0" borderId="0" xfId="0" applyAlignme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Continuous"/>
    </xf>
    <xf numFmtId="3" fontId="7" fillId="0" borderId="0" xfId="0" applyNumberFormat="1" applyFont="1" applyAlignment="1">
      <alignment horizontal="centerContinuous"/>
    </xf>
    <xf numFmtId="3" fontId="9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3" fontId="0" fillId="0" borderId="0" xfId="0" applyNumberFormat="1" applyProtection="1">
      <protection locked="0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3" fontId="15" fillId="0" borderId="0" xfId="0" applyNumberFormat="1" applyFont="1"/>
    <xf numFmtId="3" fontId="0" fillId="0" borderId="0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2" xfId="0" applyNumberFormat="1" applyBorder="1"/>
    <xf numFmtId="164" fontId="0" fillId="0" borderId="2" xfId="0" applyNumberFormat="1" applyBorder="1"/>
    <xf numFmtId="3" fontId="0" fillId="0" borderId="3" xfId="0" applyNumberFormat="1" applyBorder="1"/>
    <xf numFmtId="164" fontId="0" fillId="0" borderId="3" xfId="0" applyNumberFormat="1" applyBorder="1"/>
    <xf numFmtId="3" fontId="5" fillId="0" borderId="0" xfId="0" applyNumberFormat="1" applyFont="1" applyAlignment="1">
      <alignment horizontal="centerContinuous"/>
    </xf>
    <xf numFmtId="3" fontId="10" fillId="0" borderId="0" xfId="0" applyNumberFormat="1" applyFont="1" applyAlignme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3" fontId="18" fillId="0" borderId="0" xfId="0" applyNumberFormat="1" applyFont="1" applyAlignment="1"/>
    <xf numFmtId="0" fontId="19" fillId="0" borderId="0" xfId="0" applyFont="1" applyAlignment="1"/>
    <xf numFmtId="164" fontId="16" fillId="0" borderId="0" xfId="0" applyNumberFormat="1" applyFont="1" applyAlignment="1"/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16" fillId="0" borderId="1" xfId="0" applyNumberFormat="1" applyFont="1" applyBorder="1" applyAlignment="1"/>
    <xf numFmtId="0" fontId="16" fillId="0" borderId="0" xfId="0" applyFont="1" applyBorder="1" applyAlignment="1"/>
    <xf numFmtId="164" fontId="16" fillId="0" borderId="0" xfId="0" applyNumberFormat="1" applyFont="1" applyAlignment="1">
      <alignment horizontal="right"/>
    </xf>
    <xf numFmtId="0" fontId="16" fillId="0" borderId="2" xfId="0" applyFont="1" applyBorder="1" applyAlignment="1"/>
    <xf numFmtId="164" fontId="16" fillId="0" borderId="2" xfId="0" applyNumberFormat="1" applyFont="1" applyBorder="1" applyAlignment="1"/>
    <xf numFmtId="0" fontId="16" fillId="0" borderId="3" xfId="0" applyFont="1" applyBorder="1" applyAlignment="1"/>
    <xf numFmtId="164" fontId="16" fillId="0" borderId="3" xfId="0" applyNumberFormat="1" applyFont="1" applyBorder="1" applyAlignment="1"/>
    <xf numFmtId="165" fontId="16" fillId="0" borderId="0" xfId="0" applyNumberFormat="1" applyFont="1" applyBorder="1" applyAlignment="1"/>
    <xf numFmtId="0" fontId="21" fillId="0" borderId="0" xfId="0" applyFont="1" applyAlignment="1"/>
    <xf numFmtId="9" fontId="18" fillId="0" borderId="0" xfId="0" applyNumberFormat="1" applyFont="1" applyAlignment="1"/>
    <xf numFmtId="0" fontId="22" fillId="0" borderId="0" xfId="0" applyFont="1" applyAlignment="1"/>
    <xf numFmtId="3" fontId="0" fillId="0" borderId="0" xfId="0" applyNumberFormat="1" applyAlignment="1">
      <alignment horizontal="right"/>
    </xf>
    <xf numFmtId="0" fontId="24" fillId="0" borderId="0" xfId="0" applyFont="1" applyAlignment="1">
      <alignment wrapText="1"/>
    </xf>
    <xf numFmtId="165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 applyAlignment="1"/>
    <xf numFmtId="0" fontId="0" fillId="0" borderId="0" xfId="0" applyBorder="1" applyAlignment="1"/>
    <xf numFmtId="3" fontId="19" fillId="0" borderId="0" xfId="0" applyNumberFormat="1" applyFont="1"/>
    <xf numFmtId="166" fontId="0" fillId="0" borderId="0" xfId="0" applyNumberFormat="1" applyBorder="1"/>
    <xf numFmtId="164" fontId="16" fillId="0" borderId="0" xfId="0" applyNumberFormat="1" applyFont="1" applyBorder="1" applyAlignment="1"/>
    <xf numFmtId="41" fontId="0" fillId="0" borderId="0" xfId="0" applyNumberFormat="1"/>
    <xf numFmtId="41" fontId="0" fillId="0" borderId="1" xfId="0" applyNumberFormat="1" applyBorder="1"/>
    <xf numFmtId="41" fontId="13" fillId="0" borderId="1" xfId="0" applyNumberFormat="1" applyFont="1" applyBorder="1" applyAlignment="1"/>
    <xf numFmtId="41" fontId="0" fillId="0" borderId="0" xfId="0" applyNumberFormat="1" applyBorder="1"/>
    <xf numFmtId="42" fontId="0" fillId="0" borderId="0" xfId="0" applyNumberFormat="1"/>
    <xf numFmtId="42" fontId="0" fillId="0" borderId="3" xfId="0" applyNumberFormat="1" applyBorder="1"/>
    <xf numFmtId="42" fontId="13" fillId="0" borderId="3" xfId="0" applyNumberFormat="1" applyFont="1" applyBorder="1" applyAlignment="1"/>
    <xf numFmtId="42" fontId="0" fillId="0" borderId="0" xfId="0" applyNumberFormat="1" applyBorder="1"/>
    <xf numFmtId="42" fontId="0" fillId="0" borderId="2" xfId="0" applyNumberFormat="1" applyBorder="1"/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0" applyNumberFormat="1" applyFont="1" applyBorder="1" applyAlignment="1"/>
    <xf numFmtId="41" fontId="20" fillId="0" borderId="1" xfId="0" applyNumberFormat="1" applyFont="1" applyBorder="1" applyAlignment="1"/>
    <xf numFmtId="42" fontId="16" fillId="0" borderId="0" xfId="0" applyNumberFormat="1" applyFont="1" applyAlignment="1"/>
    <xf numFmtId="42" fontId="16" fillId="0" borderId="0" xfId="0" applyNumberFormat="1" applyFont="1" applyBorder="1" applyAlignment="1"/>
    <xf numFmtId="42" fontId="16" fillId="0" borderId="2" xfId="0" applyNumberFormat="1" applyFont="1" applyBorder="1" applyAlignment="1"/>
    <xf numFmtId="42" fontId="16" fillId="0" borderId="3" xfId="0" applyNumberFormat="1" applyFont="1" applyBorder="1" applyAlignment="1"/>
    <xf numFmtId="42" fontId="0" fillId="0" borderId="1" xfId="0" applyNumberFormat="1" applyBorder="1" applyAlignment="1"/>
    <xf numFmtId="42" fontId="0" fillId="0" borderId="1" xfId="0" applyNumberFormat="1" applyBorder="1"/>
    <xf numFmtId="42" fontId="0" fillId="0" borderId="0" xfId="0" applyNumberFormat="1" applyBorder="1" applyAlignment="1"/>
    <xf numFmtId="41" fontId="0" fillId="0" borderId="0" xfId="0" applyNumberFormat="1" applyAlignment="1"/>
    <xf numFmtId="41" fontId="0" fillId="0" borderId="0" xfId="0" applyNumberFormat="1" applyBorder="1" applyAlignment="1"/>
    <xf numFmtId="41" fontId="0" fillId="0" borderId="0" xfId="0" applyNumberFormat="1" applyFill="1"/>
    <xf numFmtId="42" fontId="0" fillId="0" borderId="0" xfId="0" applyNumberFormat="1" applyFill="1"/>
    <xf numFmtId="41" fontId="0" fillId="0" borderId="1" xfId="0" applyNumberFormat="1" applyFill="1" applyBorder="1"/>
    <xf numFmtId="41" fontId="0" fillId="0" borderId="0" xfId="0" applyNumberFormat="1" applyFill="1" applyBorder="1"/>
    <xf numFmtId="167" fontId="18" fillId="0" borderId="0" xfId="1" applyNumberFormat="1" applyFont="1" applyAlignment="1"/>
    <xf numFmtId="167" fontId="0" fillId="0" borderId="0" xfId="1" applyNumberFormat="1" applyFont="1" applyProtection="1">
      <protection locked="0"/>
    </xf>
    <xf numFmtId="167" fontId="0" fillId="0" borderId="0" xfId="1" applyNumberFormat="1" applyFont="1" applyAlignment="1"/>
    <xf numFmtId="3" fontId="28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3" fontId="6" fillId="0" borderId="0" xfId="0" applyNumberFormat="1" applyFont="1"/>
    <xf numFmtId="0" fontId="6" fillId="0" borderId="0" xfId="0" applyFont="1" applyAlignment="1"/>
    <xf numFmtId="42" fontId="0" fillId="0" borderId="2" xfId="0" applyNumberFormat="1" applyFill="1" applyBorder="1"/>
    <xf numFmtId="42" fontId="0" fillId="0" borderId="3" xfId="0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3" fontId="0" fillId="0" borderId="0" xfId="0" applyNumberFormat="1" applyFill="1"/>
    <xf numFmtId="3" fontId="6" fillId="0" borderId="0" xfId="0" applyNumberFormat="1" applyFont="1" applyFill="1" applyAlignment="1">
      <alignment horizontal="centerContinuous"/>
    </xf>
    <xf numFmtId="3" fontId="7" fillId="0" borderId="0" xfId="0" quotePrefix="1" applyNumberFormat="1" applyFont="1" applyFill="1" applyAlignment="1">
      <alignment horizontal="centerContinuous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41" fontId="27" fillId="0" borderId="0" xfId="0" applyNumberFormat="1" applyFont="1" applyFill="1" applyBorder="1"/>
    <xf numFmtId="41" fontId="27" fillId="0" borderId="0" xfId="0" applyNumberFormat="1" applyFont="1" applyFill="1"/>
    <xf numFmtId="3" fontId="0" fillId="0" borderId="0" xfId="0" applyNumberFormat="1" applyFill="1" applyBorder="1"/>
    <xf numFmtId="3" fontId="13" fillId="0" borderId="0" xfId="0" applyNumberFormat="1" applyFont="1" applyFill="1" applyAlignment="1"/>
    <xf numFmtId="3" fontId="14" fillId="0" borderId="0" xfId="0" applyNumberFormat="1" applyFont="1" applyFill="1" applyAlignment="1"/>
    <xf numFmtId="3" fontId="0" fillId="0" borderId="0" xfId="0" applyNumberFormat="1" applyFill="1" applyProtection="1">
      <protection locked="0"/>
    </xf>
    <xf numFmtId="3" fontId="6" fillId="0" borderId="0" xfId="0" applyNumberFormat="1" applyFont="1" applyFill="1" applyAlignment="1"/>
    <xf numFmtId="41" fontId="16" fillId="0" borderId="0" xfId="0" applyNumberFormat="1" applyFont="1" applyFill="1" applyAlignment="1"/>
    <xf numFmtId="41" fontId="16" fillId="0" borderId="0" xfId="0" applyNumberFormat="1" applyFont="1" applyFill="1" applyBorder="1" applyAlignment="1"/>
    <xf numFmtId="0" fontId="18" fillId="0" borderId="0" xfId="0" applyFont="1" applyFill="1" applyAlignment="1"/>
    <xf numFmtId="0" fontId="22" fillId="0" borderId="0" xfId="0" applyFont="1" applyFill="1" applyAlignment="1"/>
    <xf numFmtId="3" fontId="18" fillId="0" borderId="0" xfId="0" applyNumberFormat="1" applyFont="1" applyFill="1" applyAlignment="1"/>
    <xf numFmtId="41" fontId="29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/>
    <xf numFmtId="3" fontId="9" fillId="0" borderId="0" xfId="0" applyNumberFormat="1" applyFont="1" applyFill="1" applyAlignment="1"/>
    <xf numFmtId="3" fontId="11" fillId="0" borderId="0" xfId="0" applyNumberFormat="1" applyFont="1" applyFill="1" applyAlignment="1"/>
    <xf numFmtId="3" fontId="12" fillId="0" borderId="0" xfId="0" applyNumberFormat="1" applyFont="1" applyFill="1" applyAlignment="1">
      <alignment horizontal="right"/>
    </xf>
    <xf numFmtId="41" fontId="13" fillId="0" borderId="1" xfId="0" applyNumberFormat="1" applyFont="1" applyFill="1" applyBorder="1" applyAlignment="1"/>
    <xf numFmtId="3" fontId="29" fillId="0" borderId="0" xfId="0" applyNumberFormat="1" applyFont="1" applyFill="1"/>
    <xf numFmtId="3" fontId="26" fillId="0" borderId="0" xfId="0" applyNumberFormat="1" applyFont="1" applyFill="1"/>
    <xf numFmtId="3" fontId="27" fillId="0" borderId="0" xfId="0" applyNumberFormat="1" applyFont="1" applyFill="1"/>
    <xf numFmtId="3" fontId="26" fillId="0" borderId="0" xfId="0" applyNumberFormat="1" applyFont="1" applyFill="1" applyProtection="1">
      <protection locked="0"/>
    </xf>
    <xf numFmtId="42" fontId="0" fillId="0" borderId="0" xfId="0" applyNumberFormat="1" applyFill="1" applyBorder="1"/>
    <xf numFmtId="3" fontId="6" fillId="0" borderId="0" xfId="0" applyNumberFormat="1" applyFont="1" applyFill="1"/>
    <xf numFmtId="3" fontId="19" fillId="0" borderId="0" xfId="0" applyNumberFormat="1" applyFont="1" applyFill="1"/>
    <xf numFmtId="3" fontId="15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41" fontId="29" fillId="0" borderId="0" xfId="0" applyNumberFormat="1" applyFont="1" applyFill="1" applyBorder="1"/>
    <xf numFmtId="41" fontId="29" fillId="0" borderId="0" xfId="0" applyNumberFormat="1" applyFont="1"/>
    <xf numFmtId="3" fontId="29" fillId="0" borderId="0" xfId="0" applyNumberFormat="1" applyFont="1"/>
    <xf numFmtId="41" fontId="27" fillId="0" borderId="0" xfId="0" applyNumberFormat="1" applyFont="1"/>
    <xf numFmtId="3" fontId="27" fillId="0" borderId="0" xfId="0" applyNumberFormat="1" applyFont="1"/>
    <xf numFmtId="41" fontId="0" fillId="0" borderId="0" xfId="0" applyNumberFormat="1" applyFill="1" applyProtection="1">
      <protection locked="0"/>
    </xf>
    <xf numFmtId="42" fontId="6" fillId="0" borderId="0" xfId="0" applyNumberFormat="1" applyFont="1" applyFill="1"/>
    <xf numFmtId="41" fontId="6" fillId="0" borderId="0" xfId="0" applyNumberFormat="1" applyFont="1" applyFill="1"/>
    <xf numFmtId="41" fontId="6" fillId="0" borderId="0" xfId="0" applyNumberFormat="1" applyFont="1" applyFill="1" applyBorder="1"/>
    <xf numFmtId="42" fontId="6" fillId="0" borderId="0" xfId="0" applyNumberFormat="1" applyFont="1"/>
    <xf numFmtId="41" fontId="6" fillId="0" borderId="0" xfId="0" applyNumberFormat="1" applyFont="1"/>
    <xf numFmtId="41" fontId="6" fillId="0" borderId="1" xfId="0" applyNumberFormat="1" applyFont="1" applyBorder="1"/>
    <xf numFmtId="41" fontId="6" fillId="0" borderId="0" xfId="0" applyNumberFormat="1" applyFont="1" applyBorder="1"/>
    <xf numFmtId="42" fontId="6" fillId="0" borderId="0" xfId="0" applyNumberFormat="1" applyFont="1" applyFill="1" applyAlignment="1"/>
    <xf numFmtId="42" fontId="6" fillId="0" borderId="3" xfId="0" applyNumberFormat="1" applyFont="1" applyBorder="1"/>
    <xf numFmtId="165" fontId="6" fillId="0" borderId="0" xfId="0" applyNumberFormat="1" applyFont="1" applyFill="1" applyBorder="1"/>
    <xf numFmtId="166" fontId="6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Protection="1">
      <protection locked="0"/>
    </xf>
    <xf numFmtId="0" fontId="6" fillId="0" borderId="0" xfId="0" applyFont="1" applyFill="1" applyAlignment="1"/>
    <xf numFmtId="41" fontId="6" fillId="0" borderId="0" xfId="0" applyNumberFormat="1" applyFont="1" applyFill="1" applyAlignment="1"/>
    <xf numFmtId="41" fontId="6" fillId="0" borderId="0" xfId="0" applyNumberFormat="1" applyFont="1" applyAlignment="1"/>
    <xf numFmtId="41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43" fontId="0" fillId="0" borderId="0" xfId="1" applyFont="1" applyFill="1"/>
    <xf numFmtId="3" fontId="31" fillId="0" borderId="0" xfId="0" applyNumberFormat="1" applyFont="1" applyFill="1"/>
    <xf numFmtId="3" fontId="29" fillId="0" borderId="0" xfId="0" applyNumberFormat="1" applyFont="1" applyFill="1" applyAlignment="1">
      <alignment horizontal="right"/>
    </xf>
    <xf numFmtId="3" fontId="6" fillId="0" borderId="3" xfId="0" applyNumberFormat="1" applyFont="1" applyBorder="1"/>
    <xf numFmtId="3" fontId="6" fillId="0" borderId="0" xfId="3" applyNumberFormat="1" applyFont="1" applyAlignment="1">
      <alignment horizontal="left"/>
    </xf>
    <xf numFmtId="42" fontId="6" fillId="0" borderId="0" xfId="0" applyNumberFormat="1" applyFont="1" applyFill="1" applyBorder="1"/>
    <xf numFmtId="3" fontId="8" fillId="0" borderId="0" xfId="0" applyNumberFormat="1" applyFont="1"/>
    <xf numFmtId="3" fontId="8" fillId="0" borderId="0" xfId="0" applyNumberFormat="1" applyFont="1" applyAlignment="1"/>
    <xf numFmtId="0" fontId="16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164" fontId="0" fillId="0" borderId="0" xfId="0" applyNumberFormat="1" applyFill="1" applyAlignment="1">
      <alignment horizontal="center"/>
    </xf>
    <xf numFmtId="3" fontId="32" fillId="0" borderId="0" xfId="0" applyNumberFormat="1" applyFont="1" applyFill="1" applyAlignment="1"/>
    <xf numFmtId="3" fontId="23" fillId="0" borderId="0" xfId="0" applyNumberFormat="1" applyFont="1" applyFill="1" applyAlignment="1"/>
    <xf numFmtId="3" fontId="6" fillId="0" borderId="0" xfId="0" applyNumberFormat="1" applyFont="1" applyAlignment="1">
      <alignment horizontal="left"/>
    </xf>
    <xf numFmtId="3" fontId="6" fillId="0" borderId="3" xfId="0" applyNumberFormat="1" applyFont="1" applyFill="1" applyBorder="1"/>
    <xf numFmtId="42" fontId="6" fillId="0" borderId="1" xfId="0" applyNumberFormat="1" applyFont="1" applyFill="1" applyBorder="1" applyAlignment="1"/>
    <xf numFmtId="0" fontId="6" fillId="0" borderId="0" xfId="0" applyFont="1" applyFill="1" applyBorder="1" applyAlignment="1"/>
    <xf numFmtId="42" fontId="6" fillId="0" borderId="3" xfId="0" applyNumberFormat="1" applyFont="1" applyFill="1" applyBorder="1"/>
    <xf numFmtId="41" fontId="6" fillId="0" borderId="1" xfId="0" applyNumberFormat="1" applyFont="1" applyFill="1" applyBorder="1" applyAlignment="1"/>
    <xf numFmtId="42" fontId="6" fillId="0" borderId="2" xfId="0" applyNumberFormat="1" applyFont="1" applyFill="1" applyBorder="1" applyAlignment="1"/>
    <xf numFmtId="41" fontId="6" fillId="0" borderId="1" xfId="0" applyNumberFormat="1" applyFont="1" applyFill="1" applyBorder="1"/>
    <xf numFmtId="42" fontId="6" fillId="0" borderId="3" xfId="0" applyNumberFormat="1" applyFont="1" applyFill="1" applyBorder="1" applyAlignment="1"/>
    <xf numFmtId="42" fontId="6" fillId="0" borderId="2" xfId="0" applyNumberFormat="1" applyFont="1" applyFill="1" applyBorder="1"/>
    <xf numFmtId="164" fontId="6" fillId="0" borderId="0" xfId="0" applyNumberFormat="1" applyFont="1" applyAlignment="1">
      <alignment horizontal="right"/>
    </xf>
    <xf numFmtId="43" fontId="6" fillId="0" borderId="0" xfId="1" applyFont="1" applyFill="1" applyBorder="1"/>
    <xf numFmtId="3" fontId="32" fillId="0" borderId="0" xfId="0" applyNumberFormat="1" applyFont="1" applyFill="1" applyAlignment="1">
      <alignment horizontal="centerContinuous"/>
    </xf>
    <xf numFmtId="3" fontId="33" fillId="0" borderId="0" xfId="0" applyNumberFormat="1" applyFont="1" applyFill="1" applyAlignment="1" applyProtection="1">
      <alignment horizontal="centerContinuous"/>
      <protection locked="0"/>
    </xf>
    <xf numFmtId="3" fontId="33" fillId="0" borderId="0" xfId="0" applyNumberFormat="1" applyFont="1" applyFill="1" applyProtection="1">
      <protection locked="0"/>
    </xf>
    <xf numFmtId="3" fontId="34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 applyProtection="1">
      <alignment horizontal="centerContinuous" vertical="center"/>
      <protection locked="0"/>
    </xf>
    <xf numFmtId="3" fontId="0" fillId="0" borderId="0" xfId="0" applyNumberFormat="1" applyFill="1" applyAlignment="1" applyProtection="1">
      <alignment horizontal="centerContinuous"/>
      <protection locked="0"/>
    </xf>
    <xf numFmtId="3" fontId="0" fillId="2" borderId="4" xfId="0" applyNumberFormat="1" applyFill="1" applyBorder="1" applyAlignment="1" applyProtection="1">
      <alignment horizontal="centerContinuous"/>
      <protection locked="0"/>
    </xf>
    <xf numFmtId="3" fontId="0" fillId="2" borderId="0" xfId="0" applyNumberFormat="1" applyFill="1" applyBorder="1" applyAlignment="1" applyProtection="1">
      <alignment horizontal="centerContinuous"/>
      <protection locked="0"/>
    </xf>
    <xf numFmtId="3" fontId="0" fillId="2" borderId="5" xfId="0" applyNumberFormat="1" applyFill="1" applyBorder="1" applyAlignment="1" applyProtection="1">
      <alignment horizontal="centerContinuous"/>
      <protection locked="0"/>
    </xf>
    <xf numFmtId="3" fontId="0" fillId="0" borderId="4" xfId="0" applyNumberFormat="1" applyFill="1" applyBorder="1" applyProtection="1">
      <protection locked="0"/>
    </xf>
    <xf numFmtId="3" fontId="6" fillId="0" borderId="0" xfId="0" applyNumberFormat="1" applyFont="1" applyFill="1" applyBorder="1" applyAlignment="1" applyProtection="1">
      <alignment horizontal="centerContinuous"/>
      <protection locked="0"/>
    </xf>
    <xf numFmtId="3" fontId="0" fillId="0" borderId="5" xfId="0" applyNumberFormat="1" applyFill="1" applyBorder="1" applyAlignment="1" applyProtection="1">
      <alignment horizontal="centerContinuous"/>
      <protection locked="0"/>
    </xf>
    <xf numFmtId="3" fontId="13" fillId="2" borderId="4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/>
      <protection locked="0"/>
    </xf>
    <xf numFmtId="3" fontId="13" fillId="2" borderId="5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>
      <alignment horizontal="center"/>
      <protection locked="0"/>
    </xf>
    <xf numFmtId="3" fontId="13" fillId="0" borderId="5" xfId="0" applyNumberFormat="1" applyFont="1" applyFill="1" applyBorder="1" applyAlignment="1" applyProtection="1">
      <alignment horizontal="center"/>
      <protection locked="0"/>
    </xf>
    <xf numFmtId="42" fontId="0" fillId="2" borderId="4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42" fontId="0" fillId="0" borderId="0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41" fontId="0" fillId="2" borderId="4" xfId="0" applyNumberForma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42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2" fontId="0" fillId="0" borderId="3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3" fontId="6" fillId="0" borderId="0" xfId="0" applyNumberFormat="1" applyFont="1" applyFill="1" applyAlignment="1">
      <alignment vertical="top"/>
    </xf>
    <xf numFmtId="3" fontId="30" fillId="0" borderId="0" xfId="0" applyNumberFormat="1" applyFont="1" applyFill="1" applyAlignment="1"/>
    <xf numFmtId="3" fontId="30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 applyFill="1" applyBorder="1" applyProtection="1">
      <protection locked="0"/>
    </xf>
    <xf numFmtId="164" fontId="0" fillId="0" borderId="3" xfId="0" applyNumberForma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centerContinuous"/>
      <protection locked="0"/>
    </xf>
    <xf numFmtId="3" fontId="9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 applyProtection="1">
      <alignment horizontal="centerContinuous"/>
      <protection locked="0"/>
    </xf>
    <xf numFmtId="164" fontId="9" fillId="0" borderId="0" xfId="9" applyNumberFormat="1" applyFont="1" applyFill="1" applyProtection="1">
      <protection locked="0"/>
    </xf>
    <xf numFmtId="3" fontId="10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ill="1" applyBorder="1" applyProtection="1">
      <protection locked="0"/>
    </xf>
    <xf numFmtId="42" fontId="0" fillId="0" borderId="2" xfId="0" applyNumberFormat="1" applyFill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Fill="1" applyAlignment="1">
      <alignment horizontal="centerContinuous"/>
    </xf>
    <xf numFmtId="3" fontId="0" fillId="0" borderId="5" xfId="0" applyNumberFormat="1" applyFill="1" applyBorder="1" applyProtection="1">
      <protection locked="0"/>
    </xf>
    <xf numFmtId="42" fontId="0" fillId="0" borderId="1" xfId="0" applyNumberFormat="1" applyFill="1" applyBorder="1" applyAlignment="1"/>
    <xf numFmtId="42" fontId="0" fillId="0" borderId="1" xfId="0" applyNumberFormat="1" applyFill="1" applyBorder="1"/>
    <xf numFmtId="0" fontId="0" fillId="0" borderId="0" xfId="0" applyFill="1" applyBorder="1" applyAlignment="1"/>
    <xf numFmtId="3" fontId="7" fillId="0" borderId="0" xfId="0" applyNumberFormat="1" applyFont="1" applyFill="1" applyAlignment="1">
      <alignment horizontal="centerContinuous"/>
    </xf>
    <xf numFmtId="164" fontId="0" fillId="0" borderId="0" xfId="0" applyNumberFormat="1" applyFill="1"/>
    <xf numFmtId="3" fontId="0" fillId="0" borderId="1" xfId="0" applyNumberFormat="1" applyFill="1" applyBorder="1"/>
    <xf numFmtId="164" fontId="0" fillId="0" borderId="1" xfId="0" applyNumberFormat="1" applyFill="1" applyBorder="1"/>
    <xf numFmtId="164" fontId="0" fillId="0" borderId="0" xfId="0" applyNumberFormat="1" applyFill="1" applyAlignment="1">
      <alignment horizontal="right"/>
    </xf>
    <xf numFmtId="164" fontId="0" fillId="0" borderId="2" xfId="0" applyNumberFormat="1" applyFill="1" applyBorder="1"/>
    <xf numFmtId="3" fontId="0" fillId="0" borderId="3" xfId="0" applyNumberFormat="1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3" fontId="6" fillId="0" borderId="0" xfId="0" applyNumberFormat="1" applyFont="1" applyFill="1" applyAlignment="1">
      <alignment horizontal="left"/>
    </xf>
    <xf numFmtId="9" fontId="0" fillId="0" borderId="0" xfId="0" applyNumberFormat="1" applyFill="1"/>
    <xf numFmtId="42" fontId="16" fillId="0" borderId="0" xfId="0" applyNumberFormat="1" applyFont="1" applyFill="1" applyAlignment="1"/>
    <xf numFmtId="41" fontId="16" fillId="0" borderId="1" xfId="0" applyNumberFormat="1" applyFont="1" applyFill="1" applyBorder="1" applyAlignment="1"/>
    <xf numFmtId="42" fontId="16" fillId="0" borderId="2" xfId="0" applyNumberFormat="1" applyFont="1" applyFill="1" applyBorder="1" applyAlignment="1"/>
    <xf numFmtId="42" fontId="16" fillId="0" borderId="3" xfId="0" applyNumberFormat="1" applyFont="1" applyFill="1" applyBorder="1" applyAlignment="1"/>
    <xf numFmtId="165" fontId="16" fillId="0" borderId="0" xfId="0" applyNumberFormat="1" applyFont="1" applyFill="1" applyBorder="1" applyAlignment="1"/>
    <xf numFmtId="41" fontId="0" fillId="0" borderId="8" xfId="0" applyNumberFormat="1" applyBorder="1"/>
    <xf numFmtId="41" fontId="6" fillId="0" borderId="8" xfId="0" applyNumberFormat="1" applyFont="1" applyFill="1" applyBorder="1"/>
    <xf numFmtId="41" fontId="6" fillId="0" borderId="8" xfId="0" applyNumberFormat="1" applyFont="1" applyBorder="1"/>
    <xf numFmtId="41" fontId="0" fillId="0" borderId="8" xfId="0" applyNumberFormat="1" applyFill="1" applyBorder="1"/>
    <xf numFmtId="164" fontId="6" fillId="0" borderId="0" xfId="0" applyNumberFormat="1" applyFont="1" applyFill="1"/>
    <xf numFmtId="3" fontId="0" fillId="0" borderId="8" xfId="0" applyNumberFormat="1" applyFill="1" applyBorder="1"/>
    <xf numFmtId="164" fontId="6" fillId="0" borderId="0" xfId="0" applyNumberFormat="1" applyFont="1" applyAlignment="1"/>
    <xf numFmtId="3" fontId="32" fillId="0" borderId="0" xfId="0" applyNumberFormat="1" applyFont="1" applyFill="1" applyAlignment="1">
      <alignment horizontal="left"/>
    </xf>
    <xf numFmtId="3" fontId="9" fillId="0" borderId="0" xfId="0" applyNumberFormat="1" applyFont="1" applyFill="1" applyAlignment="1" applyProtection="1">
      <alignment wrapText="1"/>
      <protection locked="0"/>
    </xf>
    <xf numFmtId="0" fontId="9" fillId="0" borderId="0" xfId="0" applyFont="1" applyAlignment="1">
      <alignment wrapText="1"/>
    </xf>
    <xf numFmtId="3" fontId="6" fillId="0" borderId="0" xfId="0" applyNumberFormat="1" applyFont="1" applyFill="1" applyAlignment="1" applyProtection="1">
      <alignment wrapText="1"/>
      <protection locked="0"/>
    </xf>
    <xf numFmtId="0" fontId="0" fillId="0" borderId="0" xfId="0" applyAlignment="1">
      <alignment wrapText="1"/>
    </xf>
  </cellXfs>
  <cellStyles count="10">
    <cellStyle name="Comma" xfId="1" builtinId="3"/>
    <cellStyle name="Comma 2" xfId="5"/>
    <cellStyle name="Normal" xfId="0" builtinId="0"/>
    <cellStyle name="Normal 2" xfId="2"/>
    <cellStyle name="Normal 2 2" xfId="4"/>
    <cellStyle name="Normal 2 2 2" xfId="6"/>
    <cellStyle name="Normal 2 3" xfId="7"/>
    <cellStyle name="Normal 3" xfId="3"/>
    <cellStyle name="Normal 4" xfId="8"/>
    <cellStyle name="Percent" xfId="9" builtinId="5"/>
  </cellStyles>
  <dxfs count="0"/>
  <tableStyles count="0" defaultTableStyle="TableStyleMedium9" defaultPivotStyle="PivotStyleLight16"/>
  <colors>
    <mruColors>
      <color rgb="FF2DF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tehardt\Desktop\Conf%20Comm%20SB1%20(5-20-13)%20vs%20Approp%20FY12-FY13%20v02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BUDG\App17\Appropriation%20Bill%20Comparison\HB1%20Introduced%20vs%20Approp%20FY16-FY17%20(Jan%20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2"/>
      <sheetName val="Summary UH UHSA"/>
      <sheetName val="UH"/>
      <sheetName val="UHCL"/>
      <sheetName val="UHD"/>
      <sheetName val="UHV"/>
      <sheetName val="UHSA"/>
      <sheetName val="UHS Total"/>
      <sheetName val="UHS Total 14 vs 13"/>
      <sheetName val="6-year 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"/>
      <sheetName val="UHCL"/>
      <sheetName val="UHD"/>
      <sheetName val="UHV"/>
      <sheetName val="UHSA"/>
      <sheetName val="UHS Total"/>
      <sheetName val="Summary 1"/>
      <sheetName val="Summary 2"/>
      <sheetName val="Summary 3"/>
      <sheetName val="10-year GR"/>
    </sheetNames>
    <sheetDataSet>
      <sheetData sheetId="0">
        <row r="54">
          <cell r="G54">
            <v>3349</v>
          </cell>
          <cell r="I54">
            <v>3349</v>
          </cell>
        </row>
      </sheetData>
      <sheetData sheetId="1">
        <row r="39">
          <cell r="F39">
            <v>2517</v>
          </cell>
          <cell r="H39">
            <v>2517</v>
          </cell>
        </row>
      </sheetData>
      <sheetData sheetId="2">
        <row r="36">
          <cell r="F36">
            <v>8186</v>
          </cell>
          <cell r="H36">
            <v>8186</v>
          </cell>
        </row>
      </sheetData>
      <sheetData sheetId="3">
        <row r="41">
          <cell r="F41">
            <v>899</v>
          </cell>
          <cell r="H41">
            <v>899</v>
          </cell>
        </row>
      </sheetData>
      <sheetData sheetId="4">
        <row r="17">
          <cell r="F17">
            <v>11238</v>
          </cell>
          <cell r="H17">
            <v>11238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26"/>
  <sheetViews>
    <sheetView tabSelected="1" showOutlineSymbols="0" zoomScale="84" zoomScaleNormal="84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2" sqref="A2"/>
    </sheetView>
  </sheetViews>
  <sheetFormatPr defaultColWidth="9.75" defaultRowHeight="15.75" x14ac:dyDescent="0.25"/>
  <cols>
    <col min="1" max="1" width="1.75" style="100" customWidth="1"/>
    <col min="2" max="3" width="2.625" style="100" customWidth="1"/>
    <col min="4" max="4" width="32.875" style="100" customWidth="1"/>
    <col min="5" max="5" width="2.75" style="100" customWidth="1"/>
    <col min="6" max="6" width="1.625" style="100" customWidth="1"/>
    <col min="7" max="7" width="14.75" style="100" customWidth="1"/>
    <col min="8" max="8" width="2.75" style="100" customWidth="1"/>
    <col min="9" max="9" width="14.375" style="100" customWidth="1"/>
    <col min="10" max="10" width="2.75" style="100" customWidth="1"/>
    <col min="11" max="11" width="14.75" style="100" customWidth="1"/>
    <col min="12" max="12" width="2.625" style="100" customWidth="1"/>
    <col min="13" max="13" width="14.75" style="100" customWidth="1"/>
    <col min="14" max="14" width="2.75" style="100" customWidth="1"/>
    <col min="15" max="15" width="14.5" style="100" customWidth="1"/>
    <col min="16" max="16" width="2.75" style="100" customWidth="1"/>
    <col min="17" max="17" width="14.25" style="100" bestFit="1" customWidth="1"/>
    <col min="18" max="18" width="2.375" style="100" customWidth="1"/>
    <col min="19" max="19" width="15.5" style="100" customWidth="1"/>
    <col min="20" max="20" width="2.625" style="100" customWidth="1"/>
    <col min="21" max="16384" width="9.75" style="100"/>
  </cols>
  <sheetData>
    <row r="1" spans="1:21" ht="64.5" customHeight="1" x14ac:dyDescent="0.3">
      <c r="A1" s="163" t="str">
        <f>+'UHS Total'!A1</f>
        <v>Senate CC for SB1 (01-11-17) vs Appropriated FY16-FY17</v>
      </c>
      <c r="B1" s="208"/>
      <c r="C1" s="208"/>
      <c r="D1" s="208"/>
      <c r="E1" s="208"/>
      <c r="F1" s="208"/>
      <c r="G1" s="208"/>
      <c r="H1" s="90"/>
      <c r="I1" s="90"/>
      <c r="J1" s="90"/>
      <c r="K1" s="90"/>
      <c r="L1" s="108" t="s">
        <v>0</v>
      </c>
      <c r="M1" s="90"/>
      <c r="N1" s="90"/>
      <c r="O1" s="90"/>
      <c r="P1" s="90"/>
      <c r="Q1" s="90"/>
    </row>
    <row r="2" spans="1:21" ht="15" customHeight="1" x14ac:dyDescent="0.25">
      <c r="A2" s="155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1" ht="20.25" customHeight="1" x14ac:dyDescent="0.25">
      <c r="A3" s="155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1" ht="18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207"/>
      <c r="N4" s="207"/>
      <c r="O4" s="209" t="s">
        <v>105</v>
      </c>
      <c r="P4" s="207"/>
      <c r="Q4" s="207"/>
    </row>
    <row r="5" spans="1:21" ht="15.75" customHeight="1" x14ac:dyDescent="0.25">
      <c r="A5" s="90"/>
      <c r="B5" s="90"/>
      <c r="C5" s="90"/>
      <c r="D5" s="90"/>
      <c r="E5" s="90"/>
      <c r="F5" s="90"/>
      <c r="G5" s="92" t="s">
        <v>94</v>
      </c>
      <c r="H5" s="91"/>
      <c r="I5" s="91"/>
      <c r="J5" s="91"/>
      <c r="K5" s="91"/>
      <c r="L5" s="90"/>
      <c r="M5" s="92" t="s">
        <v>106</v>
      </c>
      <c r="N5" s="91"/>
      <c r="O5" s="91"/>
      <c r="P5" s="91"/>
      <c r="Q5" s="91"/>
      <c r="S5" s="10"/>
      <c r="T5" s="10"/>
      <c r="U5" s="10"/>
    </row>
    <row r="6" spans="1:21" ht="12.95" customHeight="1" x14ac:dyDescent="0.25">
      <c r="A6" s="90"/>
      <c r="B6" s="90"/>
      <c r="C6" s="90"/>
      <c r="D6" s="90"/>
      <c r="E6" s="90"/>
      <c r="F6" s="90"/>
      <c r="G6" s="109" t="s">
        <v>1</v>
      </c>
      <c r="H6" s="110"/>
      <c r="I6" s="109" t="s">
        <v>1</v>
      </c>
      <c r="J6" s="111"/>
      <c r="K6" s="109" t="s">
        <v>2</v>
      </c>
      <c r="L6" s="110"/>
      <c r="M6" s="82" t="s">
        <v>52</v>
      </c>
      <c r="N6" s="83"/>
      <c r="O6" s="82" t="s">
        <v>52</v>
      </c>
      <c r="P6" s="111"/>
      <c r="Q6" s="109" t="s">
        <v>2</v>
      </c>
      <c r="S6" s="3" t="s">
        <v>3</v>
      </c>
      <c r="T6" s="2"/>
      <c r="U6" s="2"/>
    </row>
    <row r="7" spans="1:21" ht="12.95" customHeight="1" x14ac:dyDescent="0.25">
      <c r="A7" s="90"/>
      <c r="B7" s="90"/>
      <c r="C7" s="90"/>
      <c r="D7" s="90"/>
      <c r="E7" s="90"/>
      <c r="F7" s="90"/>
      <c r="G7" s="93" t="s">
        <v>95</v>
      </c>
      <c r="H7" s="94"/>
      <c r="I7" s="93" t="s">
        <v>96</v>
      </c>
      <c r="J7" s="111"/>
      <c r="K7" s="93" t="s">
        <v>4</v>
      </c>
      <c r="L7" s="94"/>
      <c r="M7" s="93" t="s">
        <v>107</v>
      </c>
      <c r="N7" s="94"/>
      <c r="O7" s="93" t="s">
        <v>108</v>
      </c>
      <c r="P7" s="111"/>
      <c r="Q7" s="93" t="s">
        <v>4</v>
      </c>
      <c r="S7" s="5" t="s">
        <v>5</v>
      </c>
      <c r="T7" s="5"/>
      <c r="U7" s="5" t="s">
        <v>6</v>
      </c>
    </row>
    <row r="8" spans="1:21" x14ac:dyDescent="0.25">
      <c r="A8" s="112" t="s">
        <v>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20"/>
      <c r="N8" s="120"/>
      <c r="O8" s="120"/>
      <c r="P8" s="120"/>
      <c r="Q8" s="120"/>
      <c r="S8" s="10"/>
      <c r="T8" s="10"/>
      <c r="U8" s="10"/>
    </row>
    <row r="9" spans="1:21" ht="15" customHeight="1" x14ac:dyDescent="0.25">
      <c r="A9" s="90"/>
      <c r="B9" s="90"/>
      <c r="C9" s="90" t="s">
        <v>9</v>
      </c>
      <c r="E9" s="90"/>
      <c r="F9" s="90"/>
      <c r="G9" s="130">
        <v>159949875</v>
      </c>
      <c r="H9" s="130"/>
      <c r="I9" s="130">
        <v>159949875</v>
      </c>
      <c r="J9" s="76"/>
      <c r="K9" s="76">
        <f>G9+I9</f>
        <v>319899750</v>
      </c>
      <c r="L9" s="76"/>
      <c r="M9" s="130">
        <v>164380168</v>
      </c>
      <c r="N9" s="130"/>
      <c r="O9" s="130">
        <v>164380167</v>
      </c>
      <c r="P9" s="130"/>
      <c r="Q9" s="130">
        <f>M9+O9</f>
        <v>328760335</v>
      </c>
      <c r="S9" s="76">
        <f>Q9-K9</f>
        <v>8860585</v>
      </c>
      <c r="T9" s="10"/>
      <c r="U9" s="11">
        <f>Q9/K9-1</f>
        <v>2.7698005390751401E-2</v>
      </c>
    </row>
    <row r="10" spans="1:21" ht="15" customHeight="1" x14ac:dyDescent="0.25">
      <c r="A10" s="90"/>
      <c r="B10" s="90"/>
      <c r="C10" s="90" t="s">
        <v>10</v>
      </c>
      <c r="E10" s="90"/>
      <c r="F10" s="90"/>
      <c r="G10" s="131">
        <v>2484466</v>
      </c>
      <c r="H10" s="131"/>
      <c r="I10" s="131">
        <v>2484466</v>
      </c>
      <c r="J10" s="75"/>
      <c r="K10" s="75">
        <f>G10+I10</f>
        <v>4968932</v>
      </c>
      <c r="L10" s="75"/>
      <c r="M10" s="131">
        <v>2616409</v>
      </c>
      <c r="N10" s="131"/>
      <c r="O10" s="131">
        <v>2616409</v>
      </c>
      <c r="P10" s="131"/>
      <c r="Q10" s="131">
        <f>M10+O10</f>
        <v>5232818</v>
      </c>
      <c r="S10" s="53">
        <f>Q10-K10</f>
        <v>263886</v>
      </c>
      <c r="T10" s="10"/>
      <c r="U10" s="11">
        <f>Q10/K10-1</f>
        <v>5.3107186815999796E-2</v>
      </c>
    </row>
    <row r="11" spans="1:21" ht="15" customHeight="1" x14ac:dyDescent="0.25">
      <c r="A11" s="90"/>
      <c r="B11" s="90"/>
      <c r="C11" s="90" t="s">
        <v>12</v>
      </c>
      <c r="E11" s="90"/>
      <c r="F11" s="90"/>
      <c r="G11" s="131">
        <v>25546584</v>
      </c>
      <c r="H11" s="131"/>
      <c r="I11" s="131">
        <v>25546584</v>
      </c>
      <c r="J11" s="75"/>
      <c r="K11" s="75">
        <f>G11+I11</f>
        <v>51093168</v>
      </c>
      <c r="L11" s="78"/>
      <c r="M11" s="131">
        <v>26263207</v>
      </c>
      <c r="N11" s="131"/>
      <c r="O11" s="131">
        <v>26263207</v>
      </c>
      <c r="P11" s="131"/>
      <c r="Q11" s="131">
        <f>M11+O11</f>
        <v>52526414</v>
      </c>
      <c r="S11" s="53">
        <f>Q11-K11</f>
        <v>1433246</v>
      </c>
      <c r="T11" s="10"/>
      <c r="U11" s="11">
        <f>Q11/K11-1</f>
        <v>2.8051617390411288E-2</v>
      </c>
    </row>
    <row r="12" spans="1:21" ht="16.899999999999999" customHeight="1" x14ac:dyDescent="0.25">
      <c r="A12" s="90"/>
      <c r="B12" s="90"/>
      <c r="C12" s="90"/>
      <c r="D12" s="113" t="s">
        <v>13</v>
      </c>
      <c r="E12" s="90"/>
      <c r="F12" s="90"/>
      <c r="G12" s="171">
        <f>SUM(G9:G11)</f>
        <v>187980925</v>
      </c>
      <c r="H12" s="171"/>
      <c r="I12" s="171">
        <f>SUM(I8:I11)</f>
        <v>187980925</v>
      </c>
      <c r="J12" s="114"/>
      <c r="K12" s="77">
        <f>G12+I12</f>
        <v>375961850</v>
      </c>
      <c r="L12" s="78"/>
      <c r="M12" s="171">
        <f>SUM(M9:M11)</f>
        <v>193259784</v>
      </c>
      <c r="N12" s="171"/>
      <c r="O12" s="171">
        <f>SUM(O8:O11)</f>
        <v>193259783</v>
      </c>
      <c r="P12" s="114"/>
      <c r="Q12" s="171">
        <f>M12+O12</f>
        <v>386519567</v>
      </c>
      <c r="S12" s="54">
        <f>Q12-K12</f>
        <v>10557717</v>
      </c>
      <c r="T12" s="15"/>
      <c r="U12" s="16">
        <f>Q12/K12-1</f>
        <v>2.8081883840075816E-2</v>
      </c>
    </row>
    <row r="13" spans="1:21" ht="5.25" customHeight="1" x14ac:dyDescent="0.25">
      <c r="A13" s="90"/>
      <c r="B13" s="90"/>
      <c r="C13" s="90"/>
      <c r="D13" s="90"/>
      <c r="E13" s="90"/>
      <c r="F13" s="90"/>
      <c r="G13" s="132"/>
      <c r="H13" s="132"/>
      <c r="I13" s="132"/>
      <c r="J13" s="75"/>
      <c r="K13" s="78"/>
      <c r="L13" s="78"/>
      <c r="M13" s="132"/>
      <c r="N13" s="132"/>
      <c r="O13" s="132"/>
      <c r="P13" s="131"/>
      <c r="Q13" s="132"/>
      <c r="S13" s="56"/>
      <c r="T13" s="10"/>
      <c r="U13" s="10"/>
    </row>
    <row r="14" spans="1:21" x14ac:dyDescent="0.25">
      <c r="A14" s="112" t="s">
        <v>14</v>
      </c>
      <c r="B14" s="90"/>
      <c r="C14" s="90"/>
      <c r="D14" s="90"/>
      <c r="E14" s="90"/>
      <c r="F14" s="90"/>
      <c r="G14" s="131"/>
      <c r="H14" s="131"/>
      <c r="I14" s="131"/>
      <c r="J14" s="75"/>
      <c r="K14" s="75"/>
      <c r="L14" s="78"/>
      <c r="M14" s="131"/>
      <c r="N14" s="131"/>
      <c r="O14" s="131"/>
      <c r="P14" s="131"/>
      <c r="Q14" s="131"/>
      <c r="S14" s="53"/>
      <c r="T14" s="10"/>
      <c r="U14" s="10"/>
    </row>
    <row r="15" spans="1:21" hidden="1" x14ac:dyDescent="0.25">
      <c r="A15" s="112"/>
      <c r="C15" s="149" t="s">
        <v>71</v>
      </c>
      <c r="D15" s="90"/>
      <c r="E15" s="90"/>
      <c r="F15" s="90"/>
      <c r="G15" s="131"/>
      <c r="H15" s="131"/>
      <c r="I15" s="131"/>
      <c r="J15" s="75"/>
      <c r="K15" s="75"/>
      <c r="L15" s="78"/>
      <c r="M15" s="131"/>
      <c r="N15" s="131"/>
      <c r="O15" s="131"/>
      <c r="P15" s="131"/>
      <c r="Q15" s="131"/>
      <c r="S15" s="53"/>
      <c r="T15" s="10"/>
      <c r="U15" s="10"/>
    </row>
    <row r="16" spans="1:21" ht="15.95" hidden="1" customHeight="1" x14ac:dyDescent="0.25">
      <c r="A16" s="90"/>
      <c r="B16" s="90"/>
      <c r="C16" s="90"/>
      <c r="D16" s="90" t="s">
        <v>16</v>
      </c>
      <c r="E16" s="90"/>
      <c r="F16" s="90"/>
      <c r="G16" s="131"/>
      <c r="H16" s="131"/>
      <c r="I16" s="131"/>
      <c r="J16" s="75"/>
      <c r="K16" s="75"/>
      <c r="L16" s="78"/>
      <c r="M16" s="131"/>
      <c r="N16" s="131"/>
      <c r="O16" s="131"/>
      <c r="P16" s="131"/>
      <c r="Q16" s="131">
        <f t="shared" ref="Q16:Q39" si="0">M16+O16</f>
        <v>0</v>
      </c>
      <c r="S16" s="53">
        <f t="shared" ref="S16:S31" si="1">Q16-K16</f>
        <v>0</v>
      </c>
      <c r="T16" s="10"/>
      <c r="U16" s="11" t="e">
        <f t="shared" ref="U16:U31" si="2">Q16/K16-1</f>
        <v>#DIV/0!</v>
      </c>
    </row>
    <row r="17" spans="1:21" ht="15.95" hidden="1" customHeight="1" x14ac:dyDescent="0.25">
      <c r="A17" s="90"/>
      <c r="B17" s="90"/>
      <c r="C17" s="90"/>
      <c r="D17" s="90" t="s">
        <v>18</v>
      </c>
      <c r="E17" s="90"/>
      <c r="F17" s="90"/>
      <c r="G17" s="131"/>
      <c r="H17" s="131"/>
      <c r="I17" s="131"/>
      <c r="J17" s="75"/>
      <c r="K17" s="75"/>
      <c r="L17" s="78"/>
      <c r="M17" s="131"/>
      <c r="N17" s="131"/>
      <c r="O17" s="131"/>
      <c r="P17" s="131"/>
      <c r="Q17" s="131">
        <f t="shared" si="0"/>
        <v>0</v>
      </c>
      <c r="S17" s="53">
        <f t="shared" si="1"/>
        <v>0</v>
      </c>
      <c r="T17" s="10"/>
      <c r="U17" s="11" t="e">
        <f t="shared" si="2"/>
        <v>#DIV/0!</v>
      </c>
    </row>
    <row r="18" spans="1:21" ht="15.95" hidden="1" customHeight="1" x14ac:dyDescent="0.25">
      <c r="A18" s="90"/>
      <c r="B18" s="90"/>
      <c r="C18" s="90"/>
      <c r="D18" s="90" t="s">
        <v>19</v>
      </c>
      <c r="E18" s="90"/>
      <c r="F18" s="90"/>
      <c r="G18" s="131"/>
      <c r="H18" s="131"/>
      <c r="I18" s="131"/>
      <c r="J18" s="75"/>
      <c r="K18" s="75"/>
      <c r="L18" s="78"/>
      <c r="M18" s="131"/>
      <c r="N18" s="131"/>
      <c r="O18" s="131"/>
      <c r="P18" s="131"/>
      <c r="Q18" s="131">
        <f t="shared" si="0"/>
        <v>0</v>
      </c>
      <c r="S18" s="53">
        <f t="shared" si="1"/>
        <v>0</v>
      </c>
      <c r="T18" s="10"/>
      <c r="U18" s="11" t="e">
        <f t="shared" si="2"/>
        <v>#DIV/0!</v>
      </c>
    </row>
    <row r="19" spans="1:21" ht="15.95" hidden="1" customHeight="1" x14ac:dyDescent="0.25">
      <c r="A19" s="90"/>
      <c r="B19" s="90"/>
      <c r="C19" s="90"/>
      <c r="D19" s="90" t="s">
        <v>20</v>
      </c>
      <c r="E19" s="90"/>
      <c r="F19" s="90"/>
      <c r="G19" s="131"/>
      <c r="H19" s="131"/>
      <c r="I19" s="131"/>
      <c r="J19" s="75"/>
      <c r="K19" s="75"/>
      <c r="L19" s="78"/>
      <c r="M19" s="131"/>
      <c r="N19" s="131"/>
      <c r="O19" s="131"/>
      <c r="P19" s="131"/>
      <c r="Q19" s="131">
        <f>M19+O19</f>
        <v>0</v>
      </c>
      <c r="S19" s="53">
        <f>Q19-K19</f>
        <v>0</v>
      </c>
      <c r="T19" s="10"/>
      <c r="U19" s="11" t="e">
        <f t="shared" ref="U19:U24" si="3">Q19/K19-1</f>
        <v>#DIV/0!</v>
      </c>
    </row>
    <row r="20" spans="1:21" ht="15.95" hidden="1" customHeight="1" x14ac:dyDescent="0.25">
      <c r="A20" s="90"/>
      <c r="B20" s="90"/>
      <c r="C20" s="90"/>
      <c r="D20" s="90" t="s">
        <v>26</v>
      </c>
      <c r="E20" s="90"/>
      <c r="F20" s="90"/>
      <c r="G20" s="131"/>
      <c r="H20" s="131"/>
      <c r="I20" s="131"/>
      <c r="J20" s="75"/>
      <c r="K20" s="75"/>
      <c r="L20" s="78"/>
      <c r="M20" s="131"/>
      <c r="N20" s="131"/>
      <c r="O20" s="131"/>
      <c r="P20" s="131"/>
      <c r="Q20" s="131">
        <f>M20+O20</f>
        <v>0</v>
      </c>
      <c r="S20" s="53">
        <f>Q20-K20</f>
        <v>0</v>
      </c>
      <c r="T20" s="10"/>
      <c r="U20" s="11" t="e">
        <f t="shared" si="3"/>
        <v>#DIV/0!</v>
      </c>
    </row>
    <row r="21" spans="1:21" ht="15.95" hidden="1" customHeight="1" x14ac:dyDescent="0.25">
      <c r="A21" s="90"/>
      <c r="B21" s="90"/>
      <c r="C21" s="90"/>
      <c r="D21" s="90" t="s">
        <v>46</v>
      </c>
      <c r="E21" s="90"/>
      <c r="F21" s="90"/>
      <c r="G21" s="131"/>
      <c r="H21" s="131"/>
      <c r="I21" s="131"/>
      <c r="J21" s="75"/>
      <c r="K21" s="75"/>
      <c r="L21" s="78"/>
      <c r="M21" s="131"/>
      <c r="N21" s="131"/>
      <c r="O21" s="131"/>
      <c r="P21" s="131"/>
      <c r="Q21" s="131">
        <f>M21+O21</f>
        <v>0</v>
      </c>
      <c r="S21" s="53">
        <f>Q21-K21</f>
        <v>0</v>
      </c>
      <c r="T21" s="10"/>
      <c r="U21" s="11" t="e">
        <f t="shared" si="3"/>
        <v>#DIV/0!</v>
      </c>
    </row>
    <row r="22" spans="1:21" ht="15.95" customHeight="1" x14ac:dyDescent="0.25">
      <c r="A22" s="90"/>
      <c r="B22" s="90"/>
      <c r="C22" s="90"/>
      <c r="D22" s="90" t="s">
        <v>81</v>
      </c>
      <c r="E22" s="90"/>
      <c r="F22" s="90"/>
      <c r="G22" s="131">
        <v>2200000</v>
      </c>
      <c r="H22" s="131"/>
      <c r="I22" s="131">
        <v>2200000</v>
      </c>
      <c r="J22" s="75"/>
      <c r="K22" s="75">
        <f t="shared" ref="K22:K27" si="4">G22+I22</f>
        <v>4400000</v>
      </c>
      <c r="L22" s="78"/>
      <c r="M22" s="131">
        <v>0</v>
      </c>
      <c r="N22" s="131"/>
      <c r="O22" s="131">
        <v>0</v>
      </c>
      <c r="P22" s="131"/>
      <c r="Q22" s="131">
        <f>M22+O22</f>
        <v>0</v>
      </c>
      <c r="S22" s="53">
        <f>Q22-K22</f>
        <v>-4400000</v>
      </c>
      <c r="T22" s="10"/>
      <c r="U22" s="11">
        <f t="shared" si="3"/>
        <v>-1</v>
      </c>
    </row>
    <row r="23" spans="1:21" ht="15.95" hidden="1" customHeight="1" x14ac:dyDescent="0.25">
      <c r="A23" s="90"/>
      <c r="B23" s="90"/>
      <c r="C23" s="90"/>
      <c r="D23" s="115" t="s">
        <v>80</v>
      </c>
      <c r="E23" s="115"/>
      <c r="F23" s="115"/>
      <c r="G23" s="131"/>
      <c r="H23" s="131"/>
      <c r="I23" s="131"/>
      <c r="J23" s="107"/>
      <c r="K23" s="75">
        <f t="shared" si="4"/>
        <v>0</v>
      </c>
      <c r="L23" s="124"/>
      <c r="M23" s="131"/>
      <c r="N23" s="131"/>
      <c r="O23" s="131"/>
      <c r="P23" s="131"/>
      <c r="Q23" s="131">
        <f>M23+O23</f>
        <v>0</v>
      </c>
      <c r="S23" s="125">
        <f>Q23-K23</f>
        <v>0</v>
      </c>
      <c r="T23" s="126"/>
      <c r="U23" s="11" t="e">
        <f t="shared" si="3"/>
        <v>#DIV/0!</v>
      </c>
    </row>
    <row r="24" spans="1:21" ht="15.95" customHeight="1" x14ac:dyDescent="0.25">
      <c r="A24" s="90"/>
      <c r="B24" s="90"/>
      <c r="C24" s="90"/>
      <c r="D24" s="120" t="s">
        <v>67</v>
      </c>
      <c r="E24" s="90"/>
      <c r="F24" s="90"/>
      <c r="G24" s="131">
        <v>690000</v>
      </c>
      <c r="H24" s="131"/>
      <c r="I24" s="131">
        <v>690000</v>
      </c>
      <c r="J24" s="75"/>
      <c r="K24" s="75">
        <f t="shared" si="4"/>
        <v>1380000</v>
      </c>
      <c r="L24" s="78"/>
      <c r="M24" s="131">
        <v>0</v>
      </c>
      <c r="N24" s="131"/>
      <c r="O24" s="131">
        <v>0</v>
      </c>
      <c r="P24" s="131"/>
      <c r="Q24" s="131">
        <f t="shared" ref="Q24:Q27" si="5">M24+O24</f>
        <v>0</v>
      </c>
      <c r="S24" s="53">
        <f t="shared" ref="S24:S27" si="6">Q24-K24</f>
        <v>-1380000</v>
      </c>
      <c r="T24" s="10"/>
      <c r="U24" s="11">
        <f t="shared" si="3"/>
        <v>-1</v>
      </c>
    </row>
    <row r="25" spans="1:21" ht="15.95" customHeight="1" x14ac:dyDescent="0.25">
      <c r="A25" s="90"/>
      <c r="B25" s="90"/>
      <c r="C25" s="90"/>
      <c r="D25" s="120" t="s">
        <v>68</v>
      </c>
      <c r="E25" s="90"/>
      <c r="F25" s="90"/>
      <c r="G25" s="131">
        <v>3567500</v>
      </c>
      <c r="H25" s="131"/>
      <c r="I25" s="131">
        <v>3567500</v>
      </c>
      <c r="J25" s="75"/>
      <c r="K25" s="75">
        <f t="shared" si="4"/>
        <v>7135000</v>
      </c>
      <c r="L25" s="78"/>
      <c r="M25" s="131">
        <v>0</v>
      </c>
      <c r="N25" s="131"/>
      <c r="O25" s="131">
        <v>0</v>
      </c>
      <c r="P25" s="131"/>
      <c r="Q25" s="131">
        <f t="shared" si="5"/>
        <v>0</v>
      </c>
      <c r="S25" s="53">
        <f t="shared" si="6"/>
        <v>-7135000</v>
      </c>
      <c r="T25" s="10"/>
      <c r="U25" s="11">
        <f t="shared" ref="U25:U27" si="7">Q25/K25-1</f>
        <v>-1</v>
      </c>
    </row>
    <row r="26" spans="1:21" ht="15.95" customHeight="1" x14ac:dyDescent="0.25">
      <c r="A26" s="90"/>
      <c r="B26" s="90"/>
      <c r="C26" s="90"/>
      <c r="D26" s="120" t="s">
        <v>69</v>
      </c>
      <c r="E26" s="90"/>
      <c r="F26" s="90"/>
      <c r="G26" s="131">
        <v>2217500</v>
      </c>
      <c r="H26" s="131"/>
      <c r="I26" s="131">
        <v>2217500</v>
      </c>
      <c r="J26" s="75"/>
      <c r="K26" s="75">
        <f t="shared" si="4"/>
        <v>4435000</v>
      </c>
      <c r="L26" s="78"/>
      <c r="M26" s="131">
        <v>0</v>
      </c>
      <c r="N26" s="131"/>
      <c r="O26" s="131">
        <v>0</v>
      </c>
      <c r="P26" s="131"/>
      <c r="Q26" s="131">
        <f t="shared" si="5"/>
        <v>0</v>
      </c>
      <c r="S26" s="53">
        <f t="shared" si="6"/>
        <v>-4435000</v>
      </c>
      <c r="T26" s="10"/>
      <c r="U26" s="11">
        <f t="shared" si="7"/>
        <v>-1</v>
      </c>
    </row>
    <row r="27" spans="1:21" ht="15.95" customHeight="1" x14ac:dyDescent="0.25">
      <c r="A27" s="90"/>
      <c r="B27" s="90"/>
      <c r="C27" s="90"/>
      <c r="D27" s="120" t="s">
        <v>70</v>
      </c>
      <c r="E27" s="90"/>
      <c r="F27" s="90"/>
      <c r="G27" s="131">
        <v>1151509</v>
      </c>
      <c r="H27" s="131"/>
      <c r="I27" s="131">
        <v>1151509</v>
      </c>
      <c r="J27" s="75"/>
      <c r="K27" s="75">
        <f t="shared" si="4"/>
        <v>2303018</v>
      </c>
      <c r="L27" s="78"/>
      <c r="M27" s="131">
        <v>0</v>
      </c>
      <c r="N27" s="131"/>
      <c r="O27" s="131">
        <v>0</v>
      </c>
      <c r="P27" s="131"/>
      <c r="Q27" s="131">
        <f t="shared" si="5"/>
        <v>0</v>
      </c>
      <c r="S27" s="53">
        <f t="shared" si="6"/>
        <v>-2303018</v>
      </c>
      <c r="T27" s="10"/>
      <c r="U27" s="11">
        <f t="shared" si="7"/>
        <v>-1</v>
      </c>
    </row>
    <row r="28" spans="1:21" ht="15.95" customHeight="1" x14ac:dyDescent="0.25">
      <c r="A28" s="90"/>
      <c r="B28" s="90"/>
      <c r="D28" s="150" t="s">
        <v>44</v>
      </c>
      <c r="E28" s="115"/>
      <c r="F28" s="115"/>
      <c r="G28" s="171">
        <f>SUM(G16:G27)</f>
        <v>9826509</v>
      </c>
      <c r="H28" s="171"/>
      <c r="I28" s="171">
        <f t="shared" ref="I28" si="8">SUM(I16:I27)</f>
        <v>9826509</v>
      </c>
      <c r="J28" s="77"/>
      <c r="K28" s="77">
        <f t="shared" ref="K28:R28" si="9">SUM(K16:K27)</f>
        <v>19653018</v>
      </c>
      <c r="L28" s="77">
        <f t="shared" si="9"/>
        <v>0</v>
      </c>
      <c r="M28" s="171">
        <f>SUM(M16:M27)</f>
        <v>0</v>
      </c>
      <c r="N28" s="171"/>
      <c r="O28" s="171">
        <f t="shared" si="9"/>
        <v>0</v>
      </c>
      <c r="P28" s="171"/>
      <c r="Q28" s="171">
        <f t="shared" si="9"/>
        <v>0</v>
      </c>
      <c r="R28" s="77">
        <f t="shared" si="9"/>
        <v>0</v>
      </c>
      <c r="S28" s="77">
        <f>SUM(S16:S27)</f>
        <v>-19653018</v>
      </c>
      <c r="T28" s="77"/>
      <c r="U28" s="16">
        <f>Q28/K28-1</f>
        <v>-1</v>
      </c>
    </row>
    <row r="29" spans="1:21" ht="15.95" customHeight="1" x14ac:dyDescent="0.25">
      <c r="A29" s="90"/>
      <c r="B29" s="90"/>
      <c r="D29" s="150"/>
      <c r="E29" s="115"/>
      <c r="F29" s="115"/>
      <c r="G29" s="132"/>
      <c r="H29" s="132"/>
      <c r="I29" s="132"/>
      <c r="J29" s="78"/>
      <c r="K29" s="78"/>
      <c r="L29" s="78"/>
      <c r="M29" s="132"/>
      <c r="N29" s="132"/>
      <c r="O29" s="132"/>
      <c r="P29" s="132"/>
      <c r="Q29" s="132"/>
      <c r="R29" s="78"/>
      <c r="S29" s="78"/>
      <c r="T29" s="78"/>
      <c r="U29" s="47"/>
    </row>
    <row r="30" spans="1:21" ht="15.95" customHeight="1" x14ac:dyDescent="0.25">
      <c r="A30" s="90"/>
      <c r="B30" s="90"/>
      <c r="C30" s="90" t="s">
        <v>17</v>
      </c>
      <c r="E30" s="90"/>
      <c r="F30" s="90"/>
      <c r="G30" s="131">
        <v>3377767</v>
      </c>
      <c r="H30" s="131"/>
      <c r="I30" s="131">
        <v>3377767</v>
      </c>
      <c r="J30" s="75"/>
      <c r="K30" s="75">
        <f>G30+I30</f>
        <v>6755534</v>
      </c>
      <c r="L30" s="78"/>
      <c r="M30" s="131">
        <v>0</v>
      </c>
      <c r="N30" s="131"/>
      <c r="O30" s="131">
        <v>0</v>
      </c>
      <c r="P30" s="131"/>
      <c r="Q30" s="131">
        <f>M30+O30</f>
        <v>0</v>
      </c>
      <c r="S30" s="53">
        <f>Q30-K30</f>
        <v>-6755534</v>
      </c>
      <c r="T30" s="10"/>
      <c r="U30" s="11">
        <f>Q30/K30-1</f>
        <v>-1</v>
      </c>
    </row>
    <row r="31" spans="1:21" ht="15.95" customHeight="1" x14ac:dyDescent="0.25">
      <c r="A31" s="90"/>
      <c r="B31" s="90"/>
      <c r="C31" s="100" t="s">
        <v>35</v>
      </c>
      <c r="E31" s="90"/>
      <c r="F31" s="90"/>
      <c r="G31" s="131">
        <v>3390550</v>
      </c>
      <c r="H31" s="131"/>
      <c r="I31" s="131">
        <v>3390550</v>
      </c>
      <c r="J31" s="75"/>
      <c r="K31" s="75">
        <f>G31+I31</f>
        <v>6781100</v>
      </c>
      <c r="L31" s="78"/>
      <c r="M31" s="131">
        <v>0</v>
      </c>
      <c r="N31" s="131"/>
      <c r="O31" s="131">
        <v>0</v>
      </c>
      <c r="P31" s="131"/>
      <c r="Q31" s="131">
        <f>M31+O31</f>
        <v>0</v>
      </c>
      <c r="S31" s="53">
        <f t="shared" si="1"/>
        <v>-6781100</v>
      </c>
      <c r="T31" s="10"/>
      <c r="U31" s="12">
        <f t="shared" si="2"/>
        <v>-1</v>
      </c>
    </row>
    <row r="32" spans="1:21" ht="16.899999999999999" customHeight="1" x14ac:dyDescent="0.25">
      <c r="A32" s="90"/>
      <c r="B32" s="90"/>
      <c r="C32" s="90"/>
      <c r="D32" s="113" t="s">
        <v>13</v>
      </c>
      <c r="E32" s="90"/>
      <c r="F32" s="90"/>
      <c r="G32" s="171">
        <f t="shared" ref="G32" si="10">G28+G30+G31</f>
        <v>16594826</v>
      </c>
      <c r="H32" s="171"/>
      <c r="I32" s="171">
        <f t="shared" ref="I32" si="11">I28+I30+I31</f>
        <v>16594826</v>
      </c>
      <c r="J32" s="77"/>
      <c r="K32" s="77">
        <f t="shared" ref="K32:S32" si="12">K28+K30+K31</f>
        <v>33189652</v>
      </c>
      <c r="L32" s="77">
        <f t="shared" si="12"/>
        <v>0</v>
      </c>
      <c r="M32" s="171">
        <f t="shared" si="12"/>
        <v>0</v>
      </c>
      <c r="N32" s="171"/>
      <c r="O32" s="171">
        <f t="shared" si="12"/>
        <v>0</v>
      </c>
      <c r="P32" s="171"/>
      <c r="Q32" s="171">
        <f t="shared" si="12"/>
        <v>0</v>
      </c>
      <c r="R32" s="77">
        <f t="shared" si="12"/>
        <v>0</v>
      </c>
      <c r="S32" s="77">
        <f t="shared" si="12"/>
        <v>-33189652</v>
      </c>
      <c r="T32" s="15"/>
      <c r="U32" s="16">
        <f>Q32/K32-1</f>
        <v>-1</v>
      </c>
    </row>
    <row r="33" spans="1:21" ht="3.75" customHeight="1" x14ac:dyDescent="0.25">
      <c r="A33" s="90"/>
      <c r="B33" s="90"/>
      <c r="C33" s="90"/>
      <c r="D33" s="90"/>
      <c r="E33" s="90"/>
      <c r="F33" s="90"/>
      <c r="G33" s="131"/>
      <c r="H33" s="131"/>
      <c r="I33" s="131"/>
      <c r="J33" s="75"/>
      <c r="K33" s="75"/>
      <c r="L33" s="78"/>
      <c r="M33" s="131"/>
      <c r="N33" s="131"/>
      <c r="O33" s="131"/>
      <c r="P33" s="131"/>
      <c r="Q33" s="131"/>
      <c r="S33" s="53"/>
      <c r="T33" s="10"/>
      <c r="U33" s="11"/>
    </row>
    <row r="34" spans="1:21" x14ac:dyDescent="0.25">
      <c r="A34" s="112" t="s">
        <v>41</v>
      </c>
      <c r="B34" s="90"/>
      <c r="C34" s="90"/>
      <c r="E34" s="90"/>
      <c r="F34" s="90"/>
      <c r="G34" s="131"/>
      <c r="H34" s="131"/>
      <c r="I34" s="131"/>
      <c r="J34" s="75"/>
      <c r="K34" s="75"/>
      <c r="L34" s="78"/>
      <c r="M34" s="131"/>
      <c r="N34" s="131"/>
      <c r="O34" s="131"/>
      <c r="P34" s="131"/>
      <c r="Q34" s="131"/>
      <c r="S34" s="53"/>
      <c r="T34" s="10"/>
      <c r="U34" s="12"/>
    </row>
    <row r="35" spans="1:21" ht="15.95" hidden="1" customHeight="1" x14ac:dyDescent="0.25">
      <c r="A35" s="90"/>
      <c r="B35" s="90"/>
      <c r="C35" s="90" t="s">
        <v>15</v>
      </c>
      <c r="E35" s="90"/>
      <c r="F35" s="90"/>
      <c r="G35" s="131"/>
      <c r="H35" s="131"/>
      <c r="I35" s="131"/>
      <c r="J35" s="75"/>
      <c r="K35" s="75">
        <f t="shared" ref="K35:K41" si="13">G35+I35</f>
        <v>0</v>
      </c>
      <c r="L35" s="78"/>
      <c r="M35" s="131"/>
      <c r="N35" s="131"/>
      <c r="O35" s="131"/>
      <c r="P35" s="131"/>
      <c r="Q35" s="131">
        <f>M35+O35</f>
        <v>0</v>
      </c>
      <c r="S35" s="53">
        <f t="shared" ref="S35:S40" si="14">Q35-K35</f>
        <v>0</v>
      </c>
      <c r="T35" s="10"/>
      <c r="U35" s="11" t="e">
        <f t="shared" ref="U35:U43" si="15">Q35/K35-1</f>
        <v>#DIV/0!</v>
      </c>
    </row>
    <row r="36" spans="1:21" s="118" customFormat="1" ht="15.95" hidden="1" customHeight="1" x14ac:dyDescent="0.25">
      <c r="A36" s="116"/>
      <c r="B36" s="116"/>
      <c r="C36" s="117" t="s">
        <v>51</v>
      </c>
      <c r="E36" s="117"/>
      <c r="F36" s="117"/>
      <c r="G36" s="132">
        <v>0</v>
      </c>
      <c r="H36" s="131"/>
      <c r="I36" s="132">
        <v>0</v>
      </c>
      <c r="J36" s="96"/>
      <c r="K36" s="96">
        <f>G36+I36</f>
        <v>0</v>
      </c>
      <c r="L36" s="95"/>
      <c r="M36" s="132">
        <v>0</v>
      </c>
      <c r="N36" s="131"/>
      <c r="O36" s="132">
        <v>0</v>
      </c>
      <c r="P36" s="131"/>
      <c r="Q36" s="131">
        <f>M36+O36</f>
        <v>0</v>
      </c>
      <c r="S36" s="127">
        <f>Q36-K36</f>
        <v>0</v>
      </c>
      <c r="T36" s="128"/>
      <c r="U36" s="11" t="e">
        <f>Q36/K36-1</f>
        <v>#DIV/0!</v>
      </c>
    </row>
    <row r="37" spans="1:21" ht="15.95" customHeight="1" x14ac:dyDescent="0.25">
      <c r="A37" s="90"/>
      <c r="B37" s="90"/>
      <c r="C37" s="120" t="s">
        <v>101</v>
      </c>
      <c r="E37" s="90"/>
      <c r="F37" s="90"/>
      <c r="G37" s="131">
        <v>10887408</v>
      </c>
      <c r="H37" s="131"/>
      <c r="I37" s="131">
        <v>10887408</v>
      </c>
      <c r="J37" s="75"/>
      <c r="K37" s="75">
        <f t="shared" ref="K37" si="16">G37+I37</f>
        <v>21774816</v>
      </c>
      <c r="L37" s="78"/>
      <c r="M37" s="131">
        <v>10305331</v>
      </c>
      <c r="N37" s="131"/>
      <c r="O37" s="131">
        <v>10305331</v>
      </c>
      <c r="P37" s="131"/>
      <c r="Q37" s="131">
        <f>M37+O37</f>
        <v>20610662</v>
      </c>
      <c r="S37" s="53">
        <f>Q37-K37</f>
        <v>-1164154</v>
      </c>
      <c r="T37" s="10"/>
      <c r="U37" s="11">
        <f>Q37/K37-1</f>
        <v>-5.3463322032204497E-2</v>
      </c>
    </row>
    <row r="38" spans="1:21" hidden="1" x14ac:dyDescent="0.25">
      <c r="A38" s="90"/>
      <c r="B38" s="90"/>
      <c r="C38" s="90" t="s">
        <v>50</v>
      </c>
      <c r="E38" s="90"/>
      <c r="F38" s="90"/>
      <c r="G38" s="131">
        <v>0</v>
      </c>
      <c r="H38" s="131"/>
      <c r="I38" s="131">
        <v>0</v>
      </c>
      <c r="J38" s="75"/>
      <c r="K38" s="75">
        <f>G38+I38</f>
        <v>0</v>
      </c>
      <c r="L38" s="78"/>
      <c r="M38" s="131">
        <v>0</v>
      </c>
      <c r="N38" s="131"/>
      <c r="O38" s="131">
        <v>0</v>
      </c>
      <c r="P38" s="131"/>
      <c r="Q38" s="131">
        <f>M38+O38</f>
        <v>0</v>
      </c>
      <c r="S38" s="53">
        <f>Q38-K38</f>
        <v>0</v>
      </c>
      <c r="T38" s="10"/>
      <c r="U38" s="11" t="e">
        <f>Q38/K38-1</f>
        <v>#DIV/0!</v>
      </c>
    </row>
    <row r="39" spans="1:21" ht="15.95" hidden="1" customHeight="1" x14ac:dyDescent="0.25">
      <c r="A39" s="90"/>
      <c r="B39" s="90"/>
      <c r="C39" s="90" t="s">
        <v>8</v>
      </c>
      <c r="E39" s="90"/>
      <c r="F39" s="90"/>
      <c r="G39" s="131"/>
      <c r="H39" s="131"/>
      <c r="I39" s="131"/>
      <c r="J39" s="75"/>
      <c r="K39" s="75">
        <f t="shared" si="13"/>
        <v>0</v>
      </c>
      <c r="L39" s="78"/>
      <c r="M39" s="131"/>
      <c r="N39" s="131"/>
      <c r="O39" s="131"/>
      <c r="P39" s="131"/>
      <c r="Q39" s="131">
        <f t="shared" si="0"/>
        <v>0</v>
      </c>
      <c r="S39" s="53">
        <f t="shared" si="14"/>
        <v>0</v>
      </c>
      <c r="T39" s="10"/>
      <c r="U39" s="11" t="e">
        <f t="shared" si="15"/>
        <v>#DIV/0!</v>
      </c>
    </row>
    <row r="40" spans="1:21" ht="15.95" customHeight="1" x14ac:dyDescent="0.25">
      <c r="A40" s="90"/>
      <c r="B40" s="90"/>
      <c r="C40" s="90" t="s">
        <v>21</v>
      </c>
      <c r="E40" s="90"/>
      <c r="F40" s="90"/>
      <c r="G40" s="131">
        <v>7537549</v>
      </c>
      <c r="H40" s="131"/>
      <c r="I40" s="131">
        <v>7630472</v>
      </c>
      <c r="J40" s="75"/>
      <c r="K40" s="75">
        <f t="shared" si="13"/>
        <v>15168021</v>
      </c>
      <c r="L40" s="78"/>
      <c r="M40" s="131">
        <v>8018789</v>
      </c>
      <c r="N40" s="131"/>
      <c r="O40" s="131">
        <v>8152396</v>
      </c>
      <c r="P40" s="131"/>
      <c r="Q40" s="131">
        <f t="shared" ref="Q40:Q42" si="17">M40+O40</f>
        <v>16171185</v>
      </c>
      <c r="S40" s="53">
        <f t="shared" si="14"/>
        <v>1003164</v>
      </c>
      <c r="T40" s="10"/>
      <c r="U40" s="11">
        <f t="shared" si="15"/>
        <v>6.6136775522660507E-2</v>
      </c>
    </row>
    <row r="41" spans="1:21" ht="15.95" customHeight="1" x14ac:dyDescent="0.25">
      <c r="A41" s="90"/>
      <c r="B41" s="90"/>
      <c r="C41" s="90" t="s">
        <v>74</v>
      </c>
      <c r="E41" s="90"/>
      <c r="F41" s="90"/>
      <c r="G41" s="131">
        <v>349930</v>
      </c>
      <c r="H41" s="131"/>
      <c r="I41" s="131">
        <v>349930</v>
      </c>
      <c r="J41" s="75"/>
      <c r="K41" s="75">
        <f t="shared" si="13"/>
        <v>699860</v>
      </c>
      <c r="L41" s="78"/>
      <c r="M41" s="131">
        <v>342931</v>
      </c>
      <c r="N41" s="131"/>
      <c r="O41" s="131">
        <v>342931</v>
      </c>
      <c r="P41" s="131"/>
      <c r="Q41" s="131">
        <f t="shared" si="17"/>
        <v>685862</v>
      </c>
      <c r="S41" s="53">
        <f>Q41-K41</f>
        <v>-13998</v>
      </c>
      <c r="T41" s="10"/>
      <c r="U41" s="11">
        <f t="shared" si="15"/>
        <v>-2.0001143085759954E-2</v>
      </c>
    </row>
    <row r="42" spans="1:21" ht="15.95" customHeight="1" x14ac:dyDescent="0.25">
      <c r="A42" s="90"/>
      <c r="B42" s="90"/>
      <c r="C42" s="90" t="s">
        <v>11</v>
      </c>
      <c r="E42" s="90"/>
      <c r="F42" s="90"/>
      <c r="G42" s="131">
        <v>10440322</v>
      </c>
      <c r="H42" s="131"/>
      <c r="I42" s="131">
        <v>11188533</v>
      </c>
      <c r="J42" s="75"/>
      <c r="K42" s="75">
        <f>G42+I42</f>
        <v>21628855</v>
      </c>
      <c r="L42" s="78"/>
      <c r="M42" s="131">
        <v>6753301</v>
      </c>
      <c r="N42" s="131"/>
      <c r="O42" s="131">
        <v>7061303</v>
      </c>
      <c r="P42" s="131"/>
      <c r="Q42" s="131">
        <f t="shared" si="17"/>
        <v>13814604</v>
      </c>
      <c r="S42" s="53">
        <f>Q42-K42</f>
        <v>-7814251</v>
      </c>
      <c r="T42" s="10"/>
      <c r="U42" s="11">
        <f>Q42/K42-1</f>
        <v>-0.36128824202668153</v>
      </c>
    </row>
    <row r="43" spans="1:21" ht="16.899999999999999" customHeight="1" x14ac:dyDescent="0.25">
      <c r="A43" s="90"/>
      <c r="B43" s="90"/>
      <c r="C43" s="90"/>
      <c r="D43" s="113" t="s">
        <v>13</v>
      </c>
      <c r="E43" s="90"/>
      <c r="F43" s="90"/>
      <c r="G43" s="171">
        <f>SUM(G35:G42)</f>
        <v>29215209</v>
      </c>
      <c r="H43" s="171"/>
      <c r="I43" s="171">
        <f>SUM(I35:I42)</f>
        <v>30056343</v>
      </c>
      <c r="J43" s="77"/>
      <c r="K43" s="77">
        <f>SUM(K35:K42)</f>
        <v>59271552</v>
      </c>
      <c r="L43" s="78"/>
      <c r="M43" s="171">
        <f>SUM(M35:M42)</f>
        <v>25420352</v>
      </c>
      <c r="N43" s="171"/>
      <c r="O43" s="171">
        <f>SUM(O35:O42)</f>
        <v>25861961</v>
      </c>
      <c r="P43" s="171"/>
      <c r="Q43" s="171">
        <f>SUM(Q35:Q42)</f>
        <v>51282313</v>
      </c>
      <c r="S43" s="54">
        <f>SUM(S35:S42)</f>
        <v>-7989239</v>
      </c>
      <c r="T43" s="15"/>
      <c r="U43" s="16">
        <f t="shared" si="15"/>
        <v>-0.13479044719463396</v>
      </c>
    </row>
    <row r="44" spans="1:21" ht="6.75" customHeight="1" x14ac:dyDescent="0.25">
      <c r="A44" s="90"/>
      <c r="B44" s="90"/>
      <c r="C44" s="90"/>
      <c r="D44" s="90"/>
      <c r="E44" s="90"/>
      <c r="F44" s="90"/>
      <c r="G44" s="132"/>
      <c r="H44" s="131"/>
      <c r="I44" s="132"/>
      <c r="J44" s="75"/>
      <c r="K44" s="78"/>
      <c r="L44" s="78"/>
      <c r="M44" s="132"/>
      <c r="N44" s="131"/>
      <c r="O44" s="132"/>
      <c r="P44" s="131"/>
      <c r="Q44" s="132"/>
      <c r="S44" s="56"/>
      <c r="T44" s="10"/>
      <c r="U44" s="11"/>
    </row>
    <row r="45" spans="1:21" ht="16.5" thickBot="1" x14ac:dyDescent="0.3">
      <c r="A45" s="90"/>
      <c r="B45" s="90"/>
      <c r="C45" s="90"/>
      <c r="D45" s="113" t="s">
        <v>22</v>
      </c>
      <c r="E45" s="90"/>
      <c r="F45" s="90"/>
      <c r="G45" s="173">
        <f>+G12+G32+G43</f>
        <v>233790960</v>
      </c>
      <c r="H45" s="173"/>
      <c r="I45" s="173">
        <f>+I12+I32+I43</f>
        <v>234632094</v>
      </c>
      <c r="J45" s="86"/>
      <c r="K45" s="86">
        <f>+K12+K32+K43</f>
        <v>468423054</v>
      </c>
      <c r="L45" s="119"/>
      <c r="M45" s="173">
        <f>+M12+M32+M43</f>
        <v>218680136</v>
      </c>
      <c r="N45" s="173"/>
      <c r="O45" s="173">
        <f>+O12+O32+O43</f>
        <v>219121744</v>
      </c>
      <c r="P45" s="173"/>
      <c r="Q45" s="173">
        <f>+Q12+Q32+Q43</f>
        <v>437801880</v>
      </c>
      <c r="S45" s="61">
        <f>+S12+S32+S43</f>
        <v>-30621174</v>
      </c>
      <c r="T45" s="17"/>
      <c r="U45" s="18">
        <f>Q45/K45-1</f>
        <v>-6.5370766315869688E-2</v>
      </c>
    </row>
    <row r="46" spans="1:21" ht="8.1" customHeight="1" thickTop="1" x14ac:dyDescent="0.25">
      <c r="A46" s="90"/>
      <c r="B46" s="90"/>
      <c r="C46" s="90"/>
      <c r="D46" s="90"/>
      <c r="E46" s="90"/>
      <c r="F46" s="90"/>
      <c r="G46" s="132"/>
      <c r="H46" s="131"/>
      <c r="I46" s="132"/>
      <c r="J46" s="75"/>
      <c r="K46" s="78"/>
      <c r="L46" s="78"/>
      <c r="M46" s="132"/>
      <c r="N46" s="131"/>
      <c r="O46" s="132"/>
      <c r="P46" s="131"/>
      <c r="Q46" s="132"/>
      <c r="S46" s="56"/>
      <c r="T46" s="10"/>
      <c r="U46" s="10"/>
    </row>
    <row r="47" spans="1:21" ht="15.75" customHeight="1" x14ac:dyDescent="0.25">
      <c r="A47" s="112" t="s">
        <v>23</v>
      </c>
      <c r="B47" s="90"/>
      <c r="C47" s="90"/>
      <c r="D47" s="90"/>
      <c r="E47" s="90"/>
      <c r="F47" s="90"/>
      <c r="G47" s="131"/>
      <c r="H47" s="131"/>
      <c r="I47" s="131"/>
      <c r="J47" s="75"/>
      <c r="K47" s="75"/>
      <c r="L47" s="78"/>
      <c r="M47" s="131"/>
      <c r="N47" s="131"/>
      <c r="O47" s="131"/>
      <c r="P47" s="131"/>
      <c r="Q47" s="131"/>
      <c r="S47" s="53"/>
      <c r="T47" s="10"/>
      <c r="U47" s="10"/>
    </row>
    <row r="48" spans="1:21" ht="15.95" customHeight="1" x14ac:dyDescent="0.25">
      <c r="A48" s="90"/>
      <c r="B48" s="90"/>
      <c r="C48" s="120" t="s">
        <v>54</v>
      </c>
      <c r="E48" s="90"/>
      <c r="F48" s="90"/>
      <c r="G48" s="130">
        <v>155572273</v>
      </c>
      <c r="H48" s="130"/>
      <c r="I48" s="130">
        <v>155655428</v>
      </c>
      <c r="J48" s="76"/>
      <c r="K48" s="76">
        <f t="shared" ref="K48:K55" si="18">G48+I48</f>
        <v>311227701</v>
      </c>
      <c r="L48" s="119"/>
      <c r="M48" s="130">
        <v>135354342</v>
      </c>
      <c r="N48" s="130"/>
      <c r="O48" s="130">
        <v>134784506</v>
      </c>
      <c r="P48" s="130"/>
      <c r="Q48" s="130">
        <f t="shared" ref="Q48:Q55" si="19">M48+O48</f>
        <v>270138848</v>
      </c>
      <c r="S48" s="76">
        <f t="shared" ref="S48:S52" si="20">Q48-K48</f>
        <v>-41088853</v>
      </c>
      <c r="T48" s="10"/>
      <c r="U48" s="11">
        <f t="shared" ref="U48:U55" si="21">Q48/K48-1</f>
        <v>-0.13202183760628683</v>
      </c>
    </row>
    <row r="49" spans="1:21" ht="15.95" hidden="1" customHeight="1" x14ac:dyDescent="0.25">
      <c r="A49" s="90"/>
      <c r="B49" s="90"/>
      <c r="C49" s="120" t="s">
        <v>59</v>
      </c>
      <c r="E49" s="90"/>
      <c r="F49" s="90"/>
      <c r="G49" s="131"/>
      <c r="H49" s="131"/>
      <c r="I49" s="131"/>
      <c r="J49" s="75"/>
      <c r="K49" s="78">
        <f t="shared" ref="K49" si="22">G49+I49</f>
        <v>0</v>
      </c>
      <c r="L49" s="78"/>
      <c r="M49" s="131"/>
      <c r="N49" s="131"/>
      <c r="O49" s="131"/>
      <c r="P49" s="131"/>
      <c r="Q49" s="132">
        <f t="shared" ref="Q49" si="23">M49+O49</f>
        <v>0</v>
      </c>
      <c r="R49" s="129"/>
      <c r="S49" s="56">
        <f t="shared" si="20"/>
        <v>0</v>
      </c>
      <c r="T49" s="10"/>
      <c r="U49" s="11" t="e">
        <f t="shared" si="21"/>
        <v>#DIV/0!</v>
      </c>
    </row>
    <row r="50" spans="1:21" ht="15.95" customHeight="1" x14ac:dyDescent="0.25">
      <c r="A50" s="90"/>
      <c r="B50" s="90"/>
      <c r="C50" s="90"/>
      <c r="D50" s="123" t="s">
        <v>77</v>
      </c>
      <c r="E50" s="90"/>
      <c r="F50" s="90"/>
      <c r="G50" s="171">
        <f>SUM(G48:G49)</f>
        <v>155572273</v>
      </c>
      <c r="H50" s="171"/>
      <c r="I50" s="171">
        <f>SUM(I48:I49)</f>
        <v>155655428</v>
      </c>
      <c r="J50" s="77"/>
      <c r="K50" s="77">
        <f t="shared" si="18"/>
        <v>311227701</v>
      </c>
      <c r="L50" s="78"/>
      <c r="M50" s="171">
        <f>SUM(M48:M49)</f>
        <v>135354342</v>
      </c>
      <c r="N50" s="171"/>
      <c r="O50" s="171">
        <f>SUM(O48:O49)</f>
        <v>134784506</v>
      </c>
      <c r="P50" s="171"/>
      <c r="Q50" s="171">
        <f t="shared" si="19"/>
        <v>270138848</v>
      </c>
      <c r="S50" s="54">
        <f t="shared" si="20"/>
        <v>-41088853</v>
      </c>
      <c r="T50" s="15"/>
      <c r="U50" s="16">
        <f t="shared" si="21"/>
        <v>-0.13202183760628683</v>
      </c>
    </row>
    <row r="51" spans="1:21" ht="22.9" customHeight="1" x14ac:dyDescent="0.25">
      <c r="A51" s="90"/>
      <c r="B51" s="90"/>
      <c r="C51" s="90" t="s">
        <v>24</v>
      </c>
      <c r="E51" s="90"/>
      <c r="F51" s="90"/>
      <c r="G51" s="132">
        <v>13848971</v>
      </c>
      <c r="H51" s="131"/>
      <c r="I51" s="132">
        <v>13848971</v>
      </c>
      <c r="J51" s="75"/>
      <c r="K51" s="78">
        <f t="shared" si="18"/>
        <v>27697942</v>
      </c>
      <c r="L51" s="78"/>
      <c r="M51" s="132">
        <v>13904558</v>
      </c>
      <c r="N51" s="131"/>
      <c r="O51" s="132">
        <v>13904558</v>
      </c>
      <c r="P51" s="131"/>
      <c r="Q51" s="132">
        <f t="shared" si="19"/>
        <v>27809116</v>
      </c>
      <c r="S51" s="56">
        <f t="shared" si="20"/>
        <v>111174</v>
      </c>
      <c r="T51" s="10"/>
      <c r="U51" s="11">
        <f t="shared" si="21"/>
        <v>4.0138000144558372E-3</v>
      </c>
    </row>
    <row r="52" spans="1:21" ht="15.95" customHeight="1" x14ac:dyDescent="0.25">
      <c r="A52" s="90"/>
      <c r="B52" s="90"/>
      <c r="C52" s="90" t="s">
        <v>25</v>
      </c>
      <c r="E52" s="90"/>
      <c r="F52" s="90"/>
      <c r="G52" s="131">
        <v>64366367</v>
      </c>
      <c r="H52" s="131"/>
      <c r="I52" s="131">
        <v>65124346</v>
      </c>
      <c r="J52" s="75"/>
      <c r="K52" s="75">
        <f t="shared" si="18"/>
        <v>129490713</v>
      </c>
      <c r="L52" s="78"/>
      <c r="M52" s="131">
        <v>69421236</v>
      </c>
      <c r="N52" s="131"/>
      <c r="O52" s="131">
        <v>70432680</v>
      </c>
      <c r="P52" s="131"/>
      <c r="Q52" s="131">
        <f t="shared" si="19"/>
        <v>139853916</v>
      </c>
      <c r="S52" s="53">
        <f t="shared" si="20"/>
        <v>10363203</v>
      </c>
      <c r="T52" s="10"/>
      <c r="U52" s="11">
        <f t="shared" si="21"/>
        <v>8.0030472918934281E-2</v>
      </c>
    </row>
    <row r="53" spans="1:21" ht="15.95" customHeight="1" x14ac:dyDescent="0.25">
      <c r="A53" s="90"/>
      <c r="B53" s="90"/>
      <c r="C53" s="90"/>
      <c r="D53" s="113" t="s">
        <v>47</v>
      </c>
      <c r="E53" s="90"/>
      <c r="F53" s="90"/>
      <c r="G53" s="171">
        <f>SUBTOTAL(9,G51:G52)</f>
        <v>78215338</v>
      </c>
      <c r="H53" s="171"/>
      <c r="I53" s="171">
        <f>SUBTOTAL(9,I51:I52)</f>
        <v>78973317</v>
      </c>
      <c r="J53" s="77"/>
      <c r="K53" s="77">
        <f t="shared" si="18"/>
        <v>157188655</v>
      </c>
      <c r="L53" s="78"/>
      <c r="M53" s="171">
        <f>SUBTOTAL(9,M51:M52)</f>
        <v>83325794</v>
      </c>
      <c r="N53" s="171"/>
      <c r="O53" s="171">
        <f>SUBTOTAL(9,O51:O52)</f>
        <v>84337238</v>
      </c>
      <c r="P53" s="171"/>
      <c r="Q53" s="171">
        <f t="shared" si="19"/>
        <v>167663032</v>
      </c>
      <c r="S53" s="54">
        <f>Q53-K53</f>
        <v>10474377</v>
      </c>
      <c r="T53" s="15"/>
      <c r="U53" s="16">
        <f>Q53/K53-1</f>
        <v>6.6635705992903915E-2</v>
      </c>
    </row>
    <row r="54" spans="1:21" ht="15.95" customHeight="1" x14ac:dyDescent="0.25">
      <c r="A54" s="90"/>
      <c r="B54" s="90"/>
      <c r="C54" s="84" t="s">
        <v>116</v>
      </c>
      <c r="D54" s="123"/>
      <c r="E54" s="90"/>
      <c r="F54" s="90"/>
      <c r="G54" s="244">
        <v>3349</v>
      </c>
      <c r="H54" s="244"/>
      <c r="I54" s="244">
        <v>3349</v>
      </c>
      <c r="J54" s="246"/>
      <c r="K54" s="75">
        <f>G54+I54</f>
        <v>6698</v>
      </c>
      <c r="L54" s="78"/>
      <c r="M54" s="244"/>
      <c r="N54" s="244"/>
      <c r="O54" s="244"/>
      <c r="P54" s="244"/>
      <c r="Q54" s="75">
        <f>M54+O54</f>
        <v>0</v>
      </c>
      <c r="S54" s="53">
        <f t="shared" ref="S54" si="24">Q54-K54</f>
        <v>-6698</v>
      </c>
      <c r="T54" s="10"/>
      <c r="U54" s="11">
        <f t="shared" ref="U54" si="25">Q54/K54-1</f>
        <v>-1</v>
      </c>
    </row>
    <row r="55" spans="1:21" ht="18.600000000000001" customHeight="1" thickBot="1" x14ac:dyDescent="0.3">
      <c r="A55" s="90"/>
      <c r="B55" s="90"/>
      <c r="C55" s="90"/>
      <c r="D55" s="113" t="s">
        <v>22</v>
      </c>
      <c r="E55" s="90"/>
      <c r="F55" s="90"/>
      <c r="G55" s="168">
        <f>SUM(G50:G52)+G54</f>
        <v>233790960</v>
      </c>
      <c r="H55" s="168"/>
      <c r="I55" s="168">
        <f>SUM(I50:I52)+I54</f>
        <v>234632094</v>
      </c>
      <c r="J55" s="87"/>
      <c r="K55" s="87">
        <f t="shared" si="18"/>
        <v>468423054</v>
      </c>
      <c r="L55" s="119"/>
      <c r="M55" s="168">
        <f>SUM(M50:M52)</f>
        <v>218680136</v>
      </c>
      <c r="N55" s="168"/>
      <c r="O55" s="168">
        <f>SUM(O50:O52)</f>
        <v>219121744</v>
      </c>
      <c r="P55" s="168"/>
      <c r="Q55" s="168">
        <f t="shared" si="19"/>
        <v>437801880</v>
      </c>
      <c r="S55" s="58">
        <f>Q55-K55</f>
        <v>-30621174</v>
      </c>
      <c r="T55" s="19"/>
      <c r="U55" s="20">
        <f t="shared" si="21"/>
        <v>-6.5370766315869688E-2</v>
      </c>
    </row>
    <row r="56" spans="1:21" ht="15" customHeight="1" thickTop="1" x14ac:dyDescent="0.25">
      <c r="A56" s="90"/>
      <c r="B56" s="90"/>
      <c r="C56" s="90"/>
      <c r="D56" s="113"/>
      <c r="E56" s="90"/>
      <c r="F56" s="90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S56" s="46"/>
      <c r="T56" s="14"/>
      <c r="U56" s="47"/>
    </row>
    <row r="57" spans="1:21" ht="15.95" customHeight="1" x14ac:dyDescent="0.25">
      <c r="A57" s="90"/>
      <c r="B57" s="90"/>
      <c r="C57" s="90"/>
      <c r="D57" s="120"/>
      <c r="E57" s="90"/>
      <c r="F57" s="90"/>
      <c r="G57" s="75"/>
      <c r="H57" s="75"/>
      <c r="I57" s="75"/>
      <c r="J57" s="75"/>
      <c r="K57" s="75"/>
      <c r="L57" s="78"/>
      <c r="M57" s="75"/>
      <c r="N57" s="75"/>
      <c r="O57" s="75"/>
      <c r="P57" s="75"/>
      <c r="Q57" s="75"/>
      <c r="S57" s="75"/>
      <c r="T57" s="90"/>
      <c r="U57" s="161"/>
    </row>
    <row r="58" spans="1:21" x14ac:dyDescent="0.25">
      <c r="A58" s="121" t="s">
        <v>45</v>
      </c>
      <c r="B58" s="90"/>
      <c r="C58" s="90"/>
      <c r="D58" s="113"/>
      <c r="E58" s="90"/>
      <c r="F58" s="90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21" ht="15" customHeight="1" x14ac:dyDescent="0.25">
      <c r="A59" s="90"/>
      <c r="B59" s="90"/>
      <c r="C59" s="10" t="s">
        <v>1</v>
      </c>
      <c r="E59" s="90"/>
      <c r="F59" s="90"/>
      <c r="G59" s="140">
        <v>2544.6999999999998</v>
      </c>
      <c r="H59" s="140"/>
      <c r="I59" s="140">
        <v>2544.6999999999998</v>
      </c>
      <c r="J59" s="89"/>
      <c r="K59" s="89"/>
      <c r="L59" s="89"/>
      <c r="M59" s="140">
        <v>1370</v>
      </c>
      <c r="N59" s="140"/>
      <c r="O59" s="140">
        <v>1370</v>
      </c>
      <c r="P59" s="88"/>
      <c r="Q59" s="88"/>
    </row>
    <row r="60" spans="1:21" ht="3.95" customHeight="1" x14ac:dyDescent="0.25">
      <c r="A60" s="90"/>
      <c r="B60" s="90"/>
      <c r="C60" s="10"/>
      <c r="E60" s="90"/>
      <c r="F60" s="90"/>
      <c r="G60" s="89"/>
      <c r="H60" s="89"/>
      <c r="I60" s="89"/>
      <c r="J60" s="89"/>
      <c r="K60" s="89"/>
      <c r="L60" s="89"/>
      <c r="M60" s="89"/>
      <c r="N60" s="89"/>
      <c r="O60" s="89"/>
      <c r="P60" s="88"/>
      <c r="Q60" s="88"/>
    </row>
    <row r="61" spans="1:21" ht="15" customHeight="1" x14ac:dyDescent="0.25">
      <c r="A61" s="90"/>
      <c r="B61" s="90"/>
      <c r="C61" s="164" t="s">
        <v>49</v>
      </c>
      <c r="E61" s="90"/>
      <c r="F61" s="90"/>
      <c r="G61" s="89">
        <v>1762.1</v>
      </c>
      <c r="H61" s="89"/>
      <c r="I61" s="89"/>
      <c r="J61" s="89"/>
      <c r="K61" s="89"/>
      <c r="L61" s="89"/>
      <c r="M61" s="89"/>
      <c r="N61" s="89"/>
      <c r="O61" s="89"/>
      <c r="P61" s="88"/>
      <c r="Q61" s="88"/>
    </row>
    <row r="62" spans="1:21" ht="5.25" customHeight="1" x14ac:dyDescent="0.25">
      <c r="A62" s="90"/>
      <c r="B62" s="90"/>
      <c r="C62" s="90"/>
      <c r="D62" s="122"/>
      <c r="E62" s="90"/>
      <c r="F62" s="90"/>
      <c r="G62" s="90"/>
      <c r="H62" s="90"/>
      <c r="I62" s="97"/>
      <c r="J62" s="90"/>
      <c r="K62" s="90"/>
      <c r="L62" s="90"/>
      <c r="M62" s="90"/>
      <c r="N62" s="90"/>
      <c r="O62" s="97"/>
      <c r="P62" s="90"/>
      <c r="Q62" s="97"/>
    </row>
    <row r="63" spans="1:21" ht="4.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21" ht="12.95" customHeight="1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7" ht="19.5" customHeight="1" x14ac:dyDescent="0.25">
      <c r="A65" s="90"/>
      <c r="B65" s="90"/>
      <c r="C65" s="90"/>
      <c r="D65" s="90"/>
      <c r="E65" s="90"/>
      <c r="F65" s="90"/>
      <c r="G65" s="76"/>
      <c r="H65" s="76"/>
      <c r="J65" s="90"/>
      <c r="K65" s="90"/>
      <c r="L65" s="90"/>
      <c r="M65" s="76"/>
      <c r="N65" s="90"/>
      <c r="O65" s="90"/>
      <c r="P65" s="90"/>
      <c r="Q65" s="90"/>
    </row>
    <row r="66" spans="1:17" ht="15.75" customHeight="1" x14ac:dyDescent="0.25">
      <c r="A66" s="90"/>
      <c r="B66" s="90"/>
      <c r="C66" s="90"/>
      <c r="D66" s="90"/>
      <c r="E66" s="90"/>
      <c r="F66" s="90"/>
      <c r="G66" s="90"/>
      <c r="H66" s="90"/>
      <c r="J66" s="90"/>
      <c r="K66" s="90"/>
      <c r="L66" s="90"/>
      <c r="M66" s="76"/>
      <c r="N66" s="90"/>
      <c r="O66" s="90"/>
      <c r="P66" s="90"/>
      <c r="Q66" s="90"/>
    </row>
    <row r="67" spans="1:17" ht="18" customHeight="1" x14ac:dyDescent="0.25">
      <c r="A67" s="90"/>
      <c r="B67" s="90"/>
      <c r="C67" s="90"/>
      <c r="D67" s="90"/>
      <c r="E67" s="90"/>
      <c r="F67" s="90"/>
      <c r="G67" s="90"/>
      <c r="H67" s="90"/>
      <c r="J67" s="90"/>
      <c r="K67" s="90"/>
      <c r="L67" s="90"/>
      <c r="M67" s="76"/>
      <c r="N67" s="90"/>
      <c r="O67" s="90"/>
      <c r="P67" s="90"/>
      <c r="Q67" s="90"/>
    </row>
    <row r="68" spans="1:17" ht="12.9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ht="12.9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1:17" ht="12.95" customHeight="1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  <row r="71" spans="1:17" ht="12.9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2" spans="1:17" ht="12.95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</row>
    <row r="73" spans="1:17" ht="12.95" customHeight="1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</row>
    <row r="74" spans="1:17" ht="12.95" customHeight="1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5" spans="1:17" ht="12.95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</row>
    <row r="76" spans="1:17" ht="12.95" customHeight="1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</row>
    <row r="77" spans="1:17" ht="12.95" customHeight="1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12.95" customHeight="1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</row>
    <row r="79" spans="1:17" ht="12.9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</row>
    <row r="80" spans="1:17" ht="12.95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</row>
    <row r="81" spans="1:17" ht="12.9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</row>
    <row r="82" spans="1:17" ht="12.9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</row>
    <row r="83" spans="1:17" ht="12.95" customHeight="1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</row>
    <row r="84" spans="1:17" ht="12.9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</row>
    <row r="85" spans="1:17" ht="12.9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</row>
    <row r="86" spans="1:17" ht="12.9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</row>
    <row r="87" spans="1:17" ht="12.95" customHeight="1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</row>
    <row r="88" spans="1:17" ht="12.95" customHeight="1" x14ac:dyDescent="0.25">
      <c r="A88" s="90"/>
      <c r="B88" s="90"/>
      <c r="C88" s="90"/>
      <c r="D88" s="90"/>
      <c r="E88" s="90"/>
      <c r="F88" s="90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ht="12.9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</row>
    <row r="90" spans="1:17" ht="12.9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</row>
    <row r="91" spans="1:17" ht="12.95" customHeight="1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</row>
    <row r="92" spans="1:17" ht="12.9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7" ht="12.95" customHeight="1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</row>
    <row r="94" spans="1:17" ht="12.9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</row>
    <row r="95" spans="1:17" ht="12.95" customHeight="1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</row>
    <row r="96" spans="1:17" ht="12.95" customHeight="1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2.95" customHeight="1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</row>
    <row r="98" spans="1:17" ht="12.95" customHeight="1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12.95" customHeight="1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</row>
    <row r="100" spans="1:17" ht="12.95" customHeight="1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</row>
    <row r="101" spans="1:17" ht="12.95" customHeight="1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1:17" ht="12.95" customHeight="1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</row>
    <row r="103" spans="1:17" ht="15" customHeight="1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</row>
    <row r="104" spans="1:17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</row>
    <row r="106" spans="1:17" ht="15" customHeight="1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</row>
    <row r="108" spans="1:17" ht="12.95" customHeight="1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</row>
    <row r="109" spans="1:17" ht="12.9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</row>
    <row r="110" spans="1:17" ht="12.95" customHeight="1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</row>
    <row r="111" spans="1:17" ht="12.9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</row>
    <row r="112" spans="1:17" ht="12.9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</row>
    <row r="113" spans="1:17" ht="12.9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</row>
    <row r="114" spans="1:17" ht="12.9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</row>
    <row r="115" spans="1:17" ht="12.9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</row>
    <row r="116" spans="1:17" ht="12.95" customHeigh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ht="12.9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ht="12.9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ht="12.9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ht="12.9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ht="12.9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ht="12.9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ht="12.9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ht="12.9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ht="12.9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ht="12.9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ht="12.9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ht="12.9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ht="12.9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ht="12.9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ht="12.95" customHeight="1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ht="12.95" customHeight="1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ht="12.95" customHeight="1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ht="12.9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ht="12.95" customHeight="1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ht="12.9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ht="12.9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ht="12.9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ht="12.9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ht="12.9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ht="12.9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ht="12.9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ht="12.9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ht="12.9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ht="12.95" customHeight="1" x14ac:dyDescent="0.25">
      <c r="A145" s="90"/>
      <c r="B145" s="90"/>
      <c r="C145" s="90"/>
      <c r="D145" s="90"/>
      <c r="E145" s="90"/>
      <c r="F145" s="90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1:17" ht="12.9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ht="12.9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ht="12.9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ht="12.9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ht="12.9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ht="15" customHeight="1" x14ac:dyDescent="0.25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</row>
    <row r="152" spans="1:17" ht="1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ht="1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ht="12.9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ht="12.9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</row>
    <row r="158" spans="1:17" ht="12.9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ht="12.9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ht="12.9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</row>
    <row r="161" spans="1:17" ht="12.9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ht="12.9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ht="12.9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ht="12.9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ht="12.9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ht="12.9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ht="12.9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ht="12.9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ht="12.9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ht="12.9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ht="12.9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ht="12.9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ht="12.95" customHeight="1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ht="12.9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ht="12.9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</row>
    <row r="176" spans="1:17" ht="12.9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</row>
    <row r="177" spans="1:17" ht="12.95" customHeight="1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</row>
    <row r="178" spans="1:17" ht="12.95" customHeight="1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17" ht="12.95" customHeight="1" x14ac:dyDescent="0.25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17" ht="12.95" customHeight="1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17" ht="12.95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17" ht="12.95" customHeight="1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17" ht="12.95" customHeight="1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17" ht="12.95" customHeight="1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17" ht="12.95" customHeight="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17" ht="12.95" customHeight="1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17" ht="12.95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17" ht="12.95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17" ht="12.95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17" ht="12.95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17" ht="12.95" customHeight="1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1:17" ht="12.95" customHeight="1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</row>
    <row r="193" spans="1:17" ht="12.95" customHeight="1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</row>
    <row r="194" spans="1:17" ht="12.95" customHeight="1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</row>
    <row r="195" spans="1:17" ht="12.95" customHeight="1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</row>
    <row r="196" spans="1:17" ht="12.95" customHeight="1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</row>
    <row r="197" spans="1:17" ht="12.95" customHeight="1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</row>
    <row r="198" spans="1:17" ht="12.95" customHeight="1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</row>
    <row r="199" spans="1:17" ht="12.95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</row>
    <row r="200" spans="1:17" ht="12.95" customHeight="1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</row>
    <row r="201" spans="1:17" ht="12.95" customHeight="1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</row>
    <row r="202" spans="1:17" ht="12.95" customHeight="1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</row>
    <row r="203" spans="1:17" ht="12.95" customHeight="1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</row>
    <row r="204" spans="1:17" ht="12.95" customHeight="1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</row>
    <row r="205" spans="1:17" ht="12.95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</row>
    <row r="206" spans="1:17" ht="12.95" customHeight="1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</row>
    <row r="207" spans="1:17" ht="12.95" customHeight="1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</row>
    <row r="208" spans="1:17" ht="12.95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</row>
    <row r="209" spans="1:17" ht="14.1" customHeight="1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</row>
    <row r="210" spans="1:17" ht="12.95" customHeight="1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</row>
    <row r="211" spans="1:17" ht="12.95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</row>
    <row r="212" spans="1:17" ht="12.95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</row>
    <row r="213" spans="1:17" ht="12.95" customHeight="1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</row>
    <row r="214" spans="1:17" ht="12.95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</row>
    <row r="215" spans="1:17" ht="12.95" customHeight="1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</row>
    <row r="216" spans="1:17" ht="12.95" customHeight="1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</row>
    <row r="217" spans="1:17" ht="12.95" customHeight="1" x14ac:dyDescent="0.25">
      <c r="A217" s="90"/>
      <c r="B217" s="90"/>
      <c r="C217" s="90"/>
      <c r="D217" s="90"/>
      <c r="E217" s="90"/>
      <c r="F217" s="90"/>
      <c r="G217" s="98"/>
      <c r="H217" s="98"/>
      <c r="I217" s="98"/>
      <c r="J217" s="90"/>
      <c r="K217" s="90"/>
      <c r="L217" s="90"/>
      <c r="M217" s="90"/>
      <c r="N217" s="90"/>
      <c r="O217" s="90"/>
      <c r="P217" s="90"/>
      <c r="Q217" s="90"/>
    </row>
    <row r="218" spans="1:17" ht="12.95" customHeight="1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</row>
    <row r="219" spans="1:17" ht="12.95" customHeight="1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</row>
    <row r="220" spans="1:17" ht="12.95" customHeight="1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</row>
    <row r="221" spans="1:17" ht="12.95" customHeight="1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</row>
    <row r="222" spans="1:17" ht="12.95" customHeight="1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</row>
    <row r="223" spans="1:17" ht="12.95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</row>
    <row r="224" spans="1:17" ht="12.95" customHeight="1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</row>
    <row r="225" spans="1:17" ht="12.95" customHeight="1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</row>
    <row r="226" spans="1:17" ht="12.95" customHeight="1" x14ac:dyDescent="0.25">
      <c r="A226" s="90"/>
      <c r="B226" s="90"/>
      <c r="C226" s="90"/>
      <c r="D226" s="90"/>
      <c r="E226" s="90"/>
      <c r="F226" s="90"/>
      <c r="G226" s="98"/>
      <c r="H226" s="98"/>
      <c r="I226" s="98"/>
      <c r="J226" s="90"/>
      <c r="K226" s="90"/>
      <c r="L226" s="90"/>
      <c r="M226" s="90"/>
      <c r="N226" s="90"/>
      <c r="O226" s="90"/>
      <c r="P226" s="90"/>
      <c r="Q226" s="90"/>
    </row>
  </sheetData>
  <phoneticPr fontId="0" type="noConversion"/>
  <printOptions horizontalCentered="1"/>
  <pageMargins left="0.46" right="0.64" top="0.25" bottom="0.5" header="0.39" footer="0.31"/>
  <pageSetup scale="67" orientation="landscape" r:id="rId1"/>
  <headerFooter alignWithMargins="0">
    <oddFooter>&amp;L&amp;D&amp;C&amp;16Page 1&amp;R&amp;10r:\app15\appn bills comparison\&amp;F</oddFooter>
  </headerFooter>
  <rowBreaks count="2" manualBreakCount="2">
    <brk id="121" max="65535" man="1"/>
    <brk id="169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RowHeight="15.75" x14ac:dyDescent="0.25"/>
  <cols>
    <col min="2" max="2" width="14" style="81" customWidth="1"/>
    <col min="3" max="3" width="13" style="81" customWidth="1"/>
  </cols>
  <sheetData>
    <row r="1" spans="1:2" x14ac:dyDescent="0.25">
      <c r="A1" s="85" t="s">
        <v>113</v>
      </c>
    </row>
    <row r="3" spans="1:2" x14ac:dyDescent="0.25">
      <c r="A3" t="s">
        <v>91</v>
      </c>
    </row>
    <row r="5" spans="1:2" ht="22.5" customHeight="1" x14ac:dyDescent="0.25">
      <c r="A5" t="s">
        <v>92</v>
      </c>
      <c r="B5" s="81">
        <v>249386322</v>
      </c>
    </row>
    <row r="6" spans="1:2" ht="22.5" customHeight="1" x14ac:dyDescent="0.25">
      <c r="A6" t="s">
        <v>93</v>
      </c>
      <c r="B6" s="81">
        <v>249731901</v>
      </c>
    </row>
    <row r="7" spans="1:2" ht="22.5" customHeight="1" x14ac:dyDescent="0.25">
      <c r="A7" t="s">
        <v>57</v>
      </c>
      <c r="B7" s="81">
        <v>212268916.99000001</v>
      </c>
    </row>
    <row r="8" spans="1:2" ht="22.5" customHeight="1" x14ac:dyDescent="0.25">
      <c r="A8" t="s">
        <v>58</v>
      </c>
      <c r="B8" s="81">
        <v>210810484.19490001</v>
      </c>
    </row>
    <row r="9" spans="1:2" ht="22.5" customHeight="1" x14ac:dyDescent="0.25">
      <c r="A9" t="s">
        <v>75</v>
      </c>
      <c r="B9" s="81">
        <v>229344433</v>
      </c>
    </row>
    <row r="10" spans="1:2" ht="22.5" customHeight="1" x14ac:dyDescent="0.25">
      <c r="A10" t="s">
        <v>76</v>
      </c>
      <c r="B10" s="81">
        <v>229089468</v>
      </c>
    </row>
    <row r="11" spans="1:2" ht="22.5" customHeight="1" x14ac:dyDescent="0.25">
      <c r="A11" t="s">
        <v>95</v>
      </c>
      <c r="B11" s="81">
        <v>248454126</v>
      </c>
    </row>
    <row r="12" spans="1:2" ht="22.5" customHeight="1" x14ac:dyDescent="0.25">
      <c r="A12" t="s">
        <v>96</v>
      </c>
      <c r="B12" s="81">
        <v>248547519</v>
      </c>
    </row>
    <row r="13" spans="1:2" ht="22.5" customHeight="1" x14ac:dyDescent="0.25">
      <c r="A13" s="85" t="s">
        <v>107</v>
      </c>
      <c r="B13" s="81">
        <f>+'UHS Total'!L40</f>
        <v>234933391</v>
      </c>
    </row>
    <row r="14" spans="1:2" ht="22.5" customHeight="1" x14ac:dyDescent="0.25">
      <c r="A14" s="85" t="s">
        <v>108</v>
      </c>
      <c r="B14" s="81">
        <f>+'UHS Total'!N40</f>
        <v>233383434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2"/>
  <sheetViews>
    <sheetView zoomScale="80" zoomScaleNormal="80" workbookViewId="0">
      <selection activeCell="A2" sqref="A2"/>
    </sheetView>
  </sheetViews>
  <sheetFormatPr defaultColWidth="9.75" defaultRowHeight="15.75" x14ac:dyDescent="0.25"/>
  <cols>
    <col min="1" max="2" width="1.75" style="9" customWidth="1"/>
    <col min="3" max="3" width="32.125" style="9" customWidth="1"/>
    <col min="4" max="5" width="2.75" style="9" customWidth="1"/>
    <col min="6" max="6" width="12.625" style="9" customWidth="1"/>
    <col min="7" max="7" width="2.75" style="9" customWidth="1"/>
    <col min="8" max="8" width="12.875" style="9" customWidth="1"/>
    <col min="9" max="9" width="2.75" style="9" customWidth="1"/>
    <col min="10" max="10" width="13" style="9" bestFit="1" customWidth="1"/>
    <col min="11" max="11" width="2.625" style="9" customWidth="1"/>
    <col min="12" max="12" width="14.25" style="100" bestFit="1" customWidth="1"/>
    <col min="13" max="13" width="2.75" style="100" customWidth="1"/>
    <col min="14" max="14" width="14.25" style="100" bestFit="1" customWidth="1"/>
    <col min="15" max="15" width="2.75" style="100" customWidth="1"/>
    <col min="16" max="16" width="13" style="9" bestFit="1" customWidth="1"/>
    <col min="17" max="17" width="7.75" style="9" customWidth="1"/>
    <col min="18" max="18" width="12.875" style="9" customWidth="1"/>
    <col min="19" max="19" width="2.75" style="9" customWidth="1"/>
    <col min="20" max="20" width="8.25" style="9" bestFit="1" customWidth="1"/>
    <col min="21" max="16384" width="9.75" style="9"/>
  </cols>
  <sheetData>
    <row r="1" spans="1:43" ht="90.75" customHeight="1" x14ac:dyDescent="0.3">
      <c r="A1" s="163" t="str">
        <f>+'UHS Total'!A1</f>
        <v>Senate CC for SB1 (01-11-17) vs Appropriated FY16-FY17</v>
      </c>
      <c r="B1" s="90"/>
      <c r="C1" s="90"/>
      <c r="D1" s="90"/>
      <c r="E1" s="90"/>
      <c r="F1" s="90"/>
      <c r="G1" s="10"/>
      <c r="H1" s="10"/>
      <c r="I1" s="10"/>
      <c r="J1" s="10"/>
      <c r="K1" s="1" t="s">
        <v>27</v>
      </c>
      <c r="L1" s="90"/>
      <c r="M1" s="90"/>
      <c r="N1" s="90"/>
      <c r="O1" s="9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</row>
    <row r="2" spans="1:43" ht="19.5" customHeight="1" x14ac:dyDescent="0.3">
      <c r="A2" s="155"/>
      <c r="B2" s="2"/>
      <c r="C2" s="21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91"/>
      <c r="P2" s="2"/>
      <c r="Q2" s="2"/>
      <c r="R2" s="2"/>
      <c r="S2" s="2"/>
      <c r="T2" s="2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x14ac:dyDescent="0.25">
      <c r="A3" s="10"/>
      <c r="B3" s="10"/>
      <c r="C3" s="10"/>
      <c r="D3" s="10"/>
      <c r="E3" s="10"/>
      <c r="F3" s="91"/>
      <c r="G3" s="91"/>
      <c r="H3" s="91"/>
      <c r="I3" s="91"/>
      <c r="J3" s="91"/>
      <c r="K3" s="91"/>
      <c r="L3" s="207"/>
      <c r="M3" s="207"/>
      <c r="N3" s="209" t="s">
        <v>105</v>
      </c>
      <c r="O3" s="207"/>
      <c r="P3" s="207"/>
      <c r="Q3" s="10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ht="15.75" customHeight="1" x14ac:dyDescent="0.25">
      <c r="A4" s="10"/>
      <c r="B4" s="10"/>
      <c r="C4" s="10"/>
      <c r="D4" s="10"/>
      <c r="E4" s="10"/>
      <c r="F4" s="92" t="s">
        <v>94</v>
      </c>
      <c r="G4" s="91"/>
      <c r="H4" s="91"/>
      <c r="I4" s="91"/>
      <c r="J4" s="91"/>
      <c r="K4" s="90"/>
      <c r="L4" s="92" t="s">
        <v>106</v>
      </c>
      <c r="M4" s="91"/>
      <c r="N4" s="91"/>
      <c r="O4" s="91"/>
      <c r="P4" s="91"/>
      <c r="Q4" s="100"/>
      <c r="R4" s="10"/>
      <c r="S4" s="10"/>
      <c r="T4" s="10"/>
      <c r="U4" s="10"/>
      <c r="V4" s="10"/>
    </row>
    <row r="5" spans="1:43" ht="12.95" customHeight="1" x14ac:dyDescent="0.25">
      <c r="A5" s="10"/>
      <c r="B5" s="10"/>
      <c r="C5" s="10"/>
      <c r="D5" s="10"/>
      <c r="E5" s="10"/>
      <c r="F5" s="109" t="s">
        <v>1</v>
      </c>
      <c r="G5" s="110"/>
      <c r="H5" s="109" t="s">
        <v>1</v>
      </c>
      <c r="I5" s="111"/>
      <c r="J5" s="109" t="s">
        <v>2</v>
      </c>
      <c r="K5" s="110"/>
      <c r="L5" s="82" t="s">
        <v>52</v>
      </c>
      <c r="M5" s="83"/>
      <c r="N5" s="82" t="s">
        <v>52</v>
      </c>
      <c r="O5" s="111"/>
      <c r="P5" s="109" t="s">
        <v>2</v>
      </c>
      <c r="Q5" s="100"/>
      <c r="R5" s="3" t="s">
        <v>3</v>
      </c>
      <c r="S5" s="2"/>
      <c r="T5" s="2"/>
      <c r="U5" s="10"/>
      <c r="V5" s="10"/>
    </row>
    <row r="6" spans="1:43" ht="12.95" customHeight="1" x14ac:dyDescent="0.25">
      <c r="A6" s="10"/>
      <c r="B6" s="10"/>
      <c r="C6" s="10"/>
      <c r="D6" s="10"/>
      <c r="E6" s="10"/>
      <c r="F6" s="93" t="s">
        <v>95</v>
      </c>
      <c r="G6" s="94"/>
      <c r="H6" s="93" t="s">
        <v>96</v>
      </c>
      <c r="I6" s="111"/>
      <c r="J6" s="93" t="s">
        <v>4</v>
      </c>
      <c r="K6" s="94"/>
      <c r="L6" s="93" t="s">
        <v>107</v>
      </c>
      <c r="M6" s="94"/>
      <c r="N6" s="93" t="s">
        <v>108</v>
      </c>
      <c r="O6" s="111"/>
      <c r="P6" s="93" t="s">
        <v>4</v>
      </c>
      <c r="Q6" s="100"/>
      <c r="R6" s="5" t="s">
        <v>5</v>
      </c>
      <c r="S6" s="5"/>
      <c r="T6" s="5" t="s">
        <v>6</v>
      </c>
      <c r="U6" s="22"/>
      <c r="V6" s="22"/>
    </row>
    <row r="7" spans="1:43" ht="12.95" customHeight="1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4"/>
      <c r="L7" s="90"/>
      <c r="M7" s="90"/>
      <c r="N7" s="90"/>
      <c r="O7" s="90"/>
      <c r="P7" s="10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7.100000000000001" customHeight="1" x14ac:dyDescent="0.25">
      <c r="A8" s="10"/>
      <c r="B8" s="10"/>
      <c r="C8" s="90" t="s">
        <v>9</v>
      </c>
      <c r="E8" s="10"/>
      <c r="F8" s="130">
        <v>30874498</v>
      </c>
      <c r="G8" s="130"/>
      <c r="H8" s="130">
        <v>30874498</v>
      </c>
      <c r="I8" s="57"/>
      <c r="J8" s="57">
        <f>F8+H8</f>
        <v>61748996</v>
      </c>
      <c r="K8" s="60"/>
      <c r="L8" s="130">
        <v>28760221</v>
      </c>
      <c r="M8" s="130"/>
      <c r="N8" s="130">
        <v>28760222</v>
      </c>
      <c r="O8" s="76"/>
      <c r="P8" s="57">
        <f>L8+N8</f>
        <v>57520443</v>
      </c>
      <c r="Q8" s="60"/>
      <c r="R8" s="57">
        <f>P8-J8</f>
        <v>-4228553</v>
      </c>
      <c r="S8" s="10"/>
      <c r="T8" s="11">
        <f>P8/J8-1</f>
        <v>-6.8479704512118711E-2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7.100000000000001" customHeight="1" x14ac:dyDescent="0.25">
      <c r="A9" s="10"/>
      <c r="B9" s="10"/>
      <c r="C9" s="90" t="s">
        <v>10</v>
      </c>
      <c r="E9" s="10"/>
      <c r="F9" s="131">
        <v>669003</v>
      </c>
      <c r="G9" s="131"/>
      <c r="H9" s="131">
        <v>669003</v>
      </c>
      <c r="I9" s="53"/>
      <c r="J9" s="53">
        <f>F9+H9</f>
        <v>1338006</v>
      </c>
      <c r="K9" s="56"/>
      <c r="L9" s="131">
        <v>689362</v>
      </c>
      <c r="M9" s="131"/>
      <c r="N9" s="131">
        <v>689362</v>
      </c>
      <c r="O9" s="75"/>
      <c r="P9" s="53">
        <f>L9+N9</f>
        <v>1378724</v>
      </c>
      <c r="Q9" s="56"/>
      <c r="R9" s="53">
        <f>P9-J9</f>
        <v>40718</v>
      </c>
      <c r="S9" s="10"/>
      <c r="T9" s="11">
        <f>P9/J9-1</f>
        <v>3.043185157615147E-2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ht="17.100000000000001" customHeight="1" x14ac:dyDescent="0.25">
      <c r="A10" s="10"/>
      <c r="B10" s="10"/>
      <c r="C10" s="90" t="s">
        <v>12</v>
      </c>
      <c r="E10" s="10"/>
      <c r="F10" s="131">
        <v>3622669</v>
      </c>
      <c r="G10" s="131"/>
      <c r="H10" s="131">
        <v>3622670</v>
      </c>
      <c r="I10" s="53"/>
      <c r="J10" s="53">
        <f>F10+H10</f>
        <v>7245339</v>
      </c>
      <c r="K10" s="56"/>
      <c r="L10" s="131">
        <v>3768965</v>
      </c>
      <c r="M10" s="131"/>
      <c r="N10" s="131">
        <v>3768965</v>
      </c>
      <c r="O10" s="75"/>
      <c r="P10" s="53">
        <f>L10+N10</f>
        <v>7537930</v>
      </c>
      <c r="Q10" s="56"/>
      <c r="R10" s="53">
        <f>P10-J10</f>
        <v>292591</v>
      </c>
      <c r="S10" s="10"/>
      <c r="T10" s="11">
        <f>P10/J10-1</f>
        <v>4.0383341621420321E-2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ht="15.95" customHeight="1" x14ac:dyDescent="0.25">
      <c r="A11" s="10"/>
      <c r="B11" s="10"/>
      <c r="C11" s="23" t="s">
        <v>13</v>
      </c>
      <c r="D11" s="10"/>
      <c r="E11" s="10"/>
      <c r="F11" s="171">
        <f>SUM(F8:F10)</f>
        <v>35166170</v>
      </c>
      <c r="G11" s="171"/>
      <c r="H11" s="171">
        <f>SUM(H7:H10)</f>
        <v>35166171</v>
      </c>
      <c r="I11" s="55"/>
      <c r="J11" s="54">
        <f>F11+H11</f>
        <v>70332341</v>
      </c>
      <c r="K11" s="56"/>
      <c r="L11" s="171">
        <f>SUM(L8:L10)</f>
        <v>33218548</v>
      </c>
      <c r="M11" s="171"/>
      <c r="N11" s="171">
        <f>SUM(N7:N10)</f>
        <v>33218549</v>
      </c>
      <c r="O11" s="114"/>
      <c r="P11" s="54">
        <f>L11+N11</f>
        <v>66437097</v>
      </c>
      <c r="Q11" s="56"/>
      <c r="R11" s="54">
        <f>P11-J11</f>
        <v>-3895244</v>
      </c>
      <c r="S11" s="15"/>
      <c r="T11" s="16">
        <f>P11/J11-1</f>
        <v>-5.5383397518362187E-2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ht="8.1" customHeight="1" x14ac:dyDescent="0.25">
      <c r="A12" s="10"/>
      <c r="B12" s="10"/>
      <c r="C12" s="10"/>
      <c r="D12" s="10"/>
      <c r="E12" s="10"/>
      <c r="F12" s="132"/>
      <c r="G12" s="132"/>
      <c r="H12" s="132"/>
      <c r="I12" s="53"/>
      <c r="J12" s="56"/>
      <c r="K12" s="56"/>
      <c r="L12" s="132"/>
      <c r="M12" s="132"/>
      <c r="N12" s="132"/>
      <c r="O12" s="75"/>
      <c r="P12" s="56"/>
      <c r="Q12" s="56"/>
      <c r="R12" s="56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ht="12.95" customHeight="1" x14ac:dyDescent="0.25">
      <c r="A13" s="6" t="s">
        <v>14</v>
      </c>
      <c r="B13" s="10"/>
      <c r="C13" s="10"/>
      <c r="D13" s="10"/>
      <c r="E13" s="10"/>
      <c r="F13" s="131"/>
      <c r="G13" s="131"/>
      <c r="H13" s="131"/>
      <c r="I13" s="53"/>
      <c r="J13" s="53"/>
      <c r="K13" s="56"/>
      <c r="L13" s="131"/>
      <c r="M13" s="131"/>
      <c r="N13" s="131"/>
      <c r="O13" s="75"/>
      <c r="P13" s="53"/>
      <c r="Q13" s="56"/>
      <c r="R13" s="53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ht="17.100000000000001" customHeight="1" x14ac:dyDescent="0.25">
      <c r="A14" s="10"/>
      <c r="B14" s="10"/>
      <c r="C14" s="10" t="s">
        <v>28</v>
      </c>
      <c r="D14" s="10"/>
      <c r="E14" s="10"/>
      <c r="F14" s="131">
        <v>41864</v>
      </c>
      <c r="G14" s="131"/>
      <c r="H14" s="131">
        <v>41864</v>
      </c>
      <c r="I14" s="53"/>
      <c r="J14" s="53">
        <f>F14+H14</f>
        <v>83728</v>
      </c>
      <c r="K14" s="56"/>
      <c r="L14" s="131"/>
      <c r="M14" s="131"/>
      <c r="N14" s="131"/>
      <c r="O14" s="75"/>
      <c r="P14" s="53">
        <f t="shared" ref="P14:P27" si="0">L14+N14</f>
        <v>0</v>
      </c>
      <c r="Q14" s="56"/>
      <c r="R14" s="53">
        <f>P14-J14</f>
        <v>-83728</v>
      </c>
      <c r="S14" s="10"/>
      <c r="T14" s="11">
        <f>P14/J14-1</f>
        <v>-1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ht="17.100000000000001" customHeight="1" x14ac:dyDescent="0.25">
      <c r="A15" s="10"/>
      <c r="B15" s="10"/>
      <c r="C15" s="126" t="s">
        <v>29</v>
      </c>
      <c r="D15" s="10"/>
      <c r="E15" s="10"/>
      <c r="F15" s="131">
        <v>302368</v>
      </c>
      <c r="G15" s="131"/>
      <c r="H15" s="131">
        <v>302368</v>
      </c>
      <c r="I15" s="53"/>
      <c r="J15" s="53">
        <f>F15+H15</f>
        <v>604736</v>
      </c>
      <c r="K15" s="56"/>
      <c r="L15" s="131"/>
      <c r="M15" s="131"/>
      <c r="N15" s="131"/>
      <c r="O15" s="75"/>
      <c r="P15" s="53">
        <f t="shared" si="0"/>
        <v>0</v>
      </c>
      <c r="Q15" s="56"/>
      <c r="R15" s="53">
        <f>P15-J15</f>
        <v>-604736</v>
      </c>
      <c r="S15" s="10"/>
      <c r="T15" s="11">
        <f>P15/J15-1</f>
        <v>-1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ht="17.100000000000001" customHeight="1" x14ac:dyDescent="0.25">
      <c r="A16" s="10"/>
      <c r="B16" s="10"/>
      <c r="C16" s="84" t="s">
        <v>102</v>
      </c>
      <c r="D16" s="10"/>
      <c r="E16" s="10"/>
      <c r="F16" s="131">
        <v>3250000</v>
      </c>
      <c r="G16" s="131"/>
      <c r="H16" s="131">
        <v>3250000</v>
      </c>
      <c r="I16" s="53"/>
      <c r="J16" s="53">
        <f>F16+H16</f>
        <v>6500000</v>
      </c>
      <c r="K16" s="56"/>
      <c r="L16" s="131"/>
      <c r="M16" s="131"/>
      <c r="N16" s="131"/>
      <c r="O16" s="75"/>
      <c r="P16" s="53">
        <f t="shared" si="0"/>
        <v>0</v>
      </c>
      <c r="Q16" s="56"/>
      <c r="R16" s="53">
        <f>P16-J16</f>
        <v>-6500000</v>
      </c>
      <c r="S16" s="10"/>
      <c r="T16" s="11">
        <f t="shared" ref="T16:T17" si="1">P16/J16-1</f>
        <v>-1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17.100000000000001" customHeight="1" x14ac:dyDescent="0.25">
      <c r="A17" s="10"/>
      <c r="B17" s="10"/>
      <c r="C17" s="84" t="s">
        <v>103</v>
      </c>
      <c r="D17" s="10"/>
      <c r="E17" s="10"/>
      <c r="F17" s="131">
        <v>200000</v>
      </c>
      <c r="G17" s="131"/>
      <c r="H17" s="131">
        <v>200000</v>
      </c>
      <c r="I17" s="53"/>
      <c r="J17" s="53">
        <f>F17+H17</f>
        <v>400000</v>
      </c>
      <c r="K17" s="56"/>
      <c r="L17" s="131"/>
      <c r="M17" s="131"/>
      <c r="N17" s="131"/>
      <c r="O17" s="75"/>
      <c r="P17" s="53">
        <f t="shared" ref="P17" si="2">L17+N17</f>
        <v>0</v>
      </c>
      <c r="Q17" s="56"/>
      <c r="R17" s="53">
        <f>P17-J17</f>
        <v>-400000</v>
      </c>
      <c r="S17" s="10"/>
      <c r="T17" s="11">
        <f t="shared" si="1"/>
        <v>-1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ht="17.100000000000001" customHeight="1" x14ac:dyDescent="0.25">
      <c r="A18" s="10"/>
      <c r="B18" s="10"/>
      <c r="C18" s="10" t="s">
        <v>35</v>
      </c>
      <c r="D18" s="10"/>
      <c r="E18" s="10"/>
      <c r="F18" s="131">
        <v>2277483</v>
      </c>
      <c r="G18" s="131"/>
      <c r="H18" s="131">
        <v>2277483</v>
      </c>
      <c r="I18" s="53"/>
      <c r="J18" s="53">
        <f>F18+H18</f>
        <v>4554966</v>
      </c>
      <c r="K18" s="56"/>
      <c r="L18" s="131"/>
      <c r="M18" s="131"/>
      <c r="N18" s="131"/>
      <c r="O18" s="75"/>
      <c r="P18" s="53">
        <f>L18+N18</f>
        <v>0</v>
      </c>
      <c r="Q18" s="56"/>
      <c r="R18" s="53">
        <f>P18-J18</f>
        <v>-4554966</v>
      </c>
      <c r="S18" s="10"/>
      <c r="T18" s="12">
        <f>P18/J18-1</f>
        <v>-1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15.95" customHeight="1" x14ac:dyDescent="0.25">
      <c r="A19" s="10"/>
      <c r="B19" s="10"/>
      <c r="C19" s="23" t="s">
        <v>13</v>
      </c>
      <c r="D19" s="10"/>
      <c r="E19" s="10"/>
      <c r="F19" s="171">
        <f>SUM(F14:F18)</f>
        <v>6071715</v>
      </c>
      <c r="G19" s="171"/>
      <c r="H19" s="171">
        <f>SUM(H14:H18)</f>
        <v>6071715</v>
      </c>
      <c r="I19" s="54"/>
      <c r="J19" s="54">
        <f>SUM(J14:J18)</f>
        <v>12143430</v>
      </c>
      <c r="K19" s="56"/>
      <c r="L19" s="171">
        <f>SUM(L14:L18)</f>
        <v>0</v>
      </c>
      <c r="M19" s="171"/>
      <c r="N19" s="171">
        <f>SUM(N14:N18)</f>
        <v>0</v>
      </c>
      <c r="O19" s="77"/>
      <c r="P19" s="54">
        <f>SUM(P14:P18)</f>
        <v>0</v>
      </c>
      <c r="Q19" s="56"/>
      <c r="R19" s="54">
        <f>SUM(R14:R18)</f>
        <v>-12143430</v>
      </c>
      <c r="S19" s="15"/>
      <c r="T19" s="16">
        <f>P19/J19-1</f>
        <v>-1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ht="8.1" customHeight="1" x14ac:dyDescent="0.25">
      <c r="A20" s="10"/>
      <c r="B20" s="10"/>
      <c r="C20" s="23"/>
      <c r="D20" s="10"/>
      <c r="E20" s="10"/>
      <c r="F20" s="132"/>
      <c r="G20" s="132"/>
      <c r="H20" s="132"/>
      <c r="I20" s="56"/>
      <c r="J20" s="56"/>
      <c r="K20" s="56"/>
      <c r="L20" s="132"/>
      <c r="M20" s="132"/>
      <c r="N20" s="132"/>
      <c r="O20" s="78"/>
      <c r="P20" s="56"/>
      <c r="Q20" s="56"/>
      <c r="R20" s="56"/>
      <c r="S20" s="14"/>
      <c r="T20" s="47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ht="17.100000000000001" customHeight="1" x14ac:dyDescent="0.25">
      <c r="A21" s="6" t="s">
        <v>41</v>
      </c>
      <c r="B21" s="10"/>
      <c r="C21" s="10"/>
      <c r="D21" s="10"/>
      <c r="E21" s="10"/>
      <c r="F21" s="131"/>
      <c r="G21" s="131"/>
      <c r="H21" s="131"/>
      <c r="I21" s="53"/>
      <c r="J21" s="53"/>
      <c r="K21" s="56"/>
      <c r="L21" s="131"/>
      <c r="M21" s="131"/>
      <c r="N21" s="131"/>
      <c r="O21" s="75"/>
      <c r="P21" s="53"/>
      <c r="Q21" s="56"/>
      <c r="R21" s="53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ht="17.100000000000001" customHeight="1" x14ac:dyDescent="0.25">
      <c r="A22" s="10"/>
      <c r="B22" s="10"/>
      <c r="C22" s="84" t="s">
        <v>56</v>
      </c>
      <c r="D22" s="10"/>
      <c r="E22" s="10"/>
      <c r="F22" s="131">
        <v>200250</v>
      </c>
      <c r="G22" s="131"/>
      <c r="H22" s="131">
        <v>200250</v>
      </c>
      <c r="I22" s="53"/>
      <c r="J22" s="53">
        <f>F22+H22</f>
        <v>400500</v>
      </c>
      <c r="K22" s="56"/>
      <c r="L22" s="131">
        <v>199650</v>
      </c>
      <c r="M22" s="131"/>
      <c r="N22" s="131">
        <v>199650</v>
      </c>
      <c r="O22" s="75"/>
      <c r="P22" s="53">
        <f t="shared" ref="P22" si="3">L22+N22</f>
        <v>399300</v>
      </c>
      <c r="Q22" s="56"/>
      <c r="R22" s="53">
        <f>P22-J22</f>
        <v>-1200</v>
      </c>
      <c r="S22" s="10"/>
      <c r="T22" s="11">
        <f>P22/J22-1</f>
        <v>-2.9962546816479918E-3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hidden="1" x14ac:dyDescent="0.25">
      <c r="A23" s="10"/>
      <c r="B23" s="10"/>
      <c r="C23" s="10" t="s">
        <v>50</v>
      </c>
      <c r="D23" s="10"/>
      <c r="E23" s="10"/>
      <c r="F23" s="131">
        <v>0</v>
      </c>
      <c r="G23" s="131"/>
      <c r="H23" s="131">
        <v>0</v>
      </c>
      <c r="I23" s="53"/>
      <c r="J23" s="53">
        <f>F23+H23</f>
        <v>0</v>
      </c>
      <c r="K23" s="56"/>
      <c r="L23" s="131">
        <v>0</v>
      </c>
      <c r="M23" s="131"/>
      <c r="N23" s="131">
        <v>0</v>
      </c>
      <c r="O23" s="75"/>
      <c r="P23" s="53">
        <f>L23+N23</f>
        <v>0</v>
      </c>
      <c r="Q23" s="56"/>
      <c r="R23" s="53">
        <f>P23-J23</f>
        <v>0</v>
      </c>
      <c r="S23" s="10"/>
      <c r="T23" s="11" t="e">
        <f t="shared" ref="T23:T24" si="4">P23/J23-1</f>
        <v>#DIV/0!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0"/>
      <c r="B24" s="10"/>
      <c r="C24" s="10" t="s">
        <v>97</v>
      </c>
      <c r="D24" s="10"/>
      <c r="E24" s="10"/>
      <c r="F24" s="131">
        <v>104878</v>
      </c>
      <c r="G24" s="131"/>
      <c r="H24" s="131">
        <v>104878</v>
      </c>
      <c r="I24" s="53"/>
      <c r="J24" s="53">
        <f>F24+H24</f>
        <v>209756</v>
      </c>
      <c r="K24" s="56"/>
      <c r="L24" s="131">
        <v>75369</v>
      </c>
      <c r="M24" s="131"/>
      <c r="N24" s="131">
        <v>75369</v>
      </c>
      <c r="O24" s="75"/>
      <c r="P24" s="53">
        <f t="shared" si="0"/>
        <v>150738</v>
      </c>
      <c r="Q24" s="56"/>
      <c r="R24" s="53">
        <f>P24-J24</f>
        <v>-59018</v>
      </c>
      <c r="S24" s="10"/>
      <c r="T24" s="11">
        <f t="shared" si="4"/>
        <v>-0.28136501458837893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ht="17.100000000000001" customHeight="1" x14ac:dyDescent="0.25">
      <c r="A25" s="10"/>
      <c r="B25" s="10"/>
      <c r="C25" s="10" t="s">
        <v>21</v>
      </c>
      <c r="D25" s="10"/>
      <c r="E25" s="10"/>
      <c r="F25" s="131">
        <v>1359968</v>
      </c>
      <c r="G25" s="131"/>
      <c r="H25" s="131">
        <v>1381338</v>
      </c>
      <c r="I25" s="53"/>
      <c r="J25" s="53">
        <f t="shared" ref="J25:J27" si="5">F25+H25</f>
        <v>2741306</v>
      </c>
      <c r="K25" s="56"/>
      <c r="L25" s="131">
        <v>1417562</v>
      </c>
      <c r="M25" s="131"/>
      <c r="N25" s="131">
        <v>1450268</v>
      </c>
      <c r="O25" s="75"/>
      <c r="P25" s="53">
        <f t="shared" si="0"/>
        <v>2867830</v>
      </c>
      <c r="Q25" s="56"/>
      <c r="R25" s="53">
        <f t="shared" ref="R25:R27" si="6">P25-J25</f>
        <v>126524</v>
      </c>
      <c r="S25" s="10"/>
      <c r="T25" s="11">
        <f t="shared" ref="T25:T30" si="7">P25/J25-1</f>
        <v>4.615464307888284E-2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ht="17.100000000000001" customHeight="1" x14ac:dyDescent="0.25">
      <c r="A26" s="10"/>
      <c r="B26" s="10"/>
      <c r="C26" s="90" t="s">
        <v>74</v>
      </c>
      <c r="D26" s="10"/>
      <c r="E26" s="10"/>
      <c r="F26" s="131">
        <v>193454</v>
      </c>
      <c r="G26" s="131"/>
      <c r="H26" s="131">
        <v>193454</v>
      </c>
      <c r="I26" s="53"/>
      <c r="J26" s="53">
        <f t="shared" si="5"/>
        <v>386908</v>
      </c>
      <c r="K26" s="56"/>
      <c r="L26" s="131">
        <v>193454</v>
      </c>
      <c r="M26" s="131"/>
      <c r="N26" s="131">
        <v>193454</v>
      </c>
      <c r="O26" s="75"/>
      <c r="P26" s="53">
        <f t="shared" si="0"/>
        <v>386908</v>
      </c>
      <c r="Q26" s="56"/>
      <c r="R26" s="53">
        <f>P26-J26</f>
        <v>0</v>
      </c>
      <c r="S26" s="10"/>
      <c r="T26" s="11">
        <f>P26/J26-1</f>
        <v>0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ht="17.100000000000001" customHeight="1" x14ac:dyDescent="0.25">
      <c r="A27" s="10"/>
      <c r="B27" s="10"/>
      <c r="C27" s="10" t="s">
        <v>11</v>
      </c>
      <c r="D27" s="10"/>
      <c r="E27" s="10"/>
      <c r="F27" s="131">
        <v>1890146</v>
      </c>
      <c r="G27" s="131"/>
      <c r="H27" s="131">
        <v>2025637</v>
      </c>
      <c r="I27" s="53"/>
      <c r="J27" s="53">
        <f t="shared" si="5"/>
        <v>3915783</v>
      </c>
      <c r="K27" s="56"/>
      <c r="L27" s="131">
        <v>2387089</v>
      </c>
      <c r="M27" s="131"/>
      <c r="N27" s="131">
        <v>2495932</v>
      </c>
      <c r="O27" s="75"/>
      <c r="P27" s="53">
        <f t="shared" si="0"/>
        <v>4883021</v>
      </c>
      <c r="Q27" s="56"/>
      <c r="R27" s="53">
        <f t="shared" si="6"/>
        <v>967238</v>
      </c>
      <c r="S27" s="10"/>
      <c r="T27" s="11">
        <f t="shared" si="7"/>
        <v>0.24701011266456807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0"/>
      <c r="B28" s="10"/>
      <c r="C28" s="23" t="s">
        <v>13</v>
      </c>
      <c r="D28" s="10"/>
      <c r="E28" s="10"/>
      <c r="F28" s="171">
        <f>SUM(F22:F27)</f>
        <v>3748696</v>
      </c>
      <c r="G28" s="171"/>
      <c r="H28" s="171">
        <f>SUM(H22:H27)</f>
        <v>3905557</v>
      </c>
      <c r="I28" s="54"/>
      <c r="J28" s="54">
        <f>SUM(J22:J27)</f>
        <v>7654253</v>
      </c>
      <c r="K28" s="56"/>
      <c r="L28" s="171">
        <f>SUM(L22:L27)</f>
        <v>4273124</v>
      </c>
      <c r="M28" s="171"/>
      <c r="N28" s="171">
        <f>SUM(N22:N27)</f>
        <v>4414673</v>
      </c>
      <c r="O28" s="77"/>
      <c r="P28" s="54">
        <f>SUM(P22:P27)</f>
        <v>8687797</v>
      </c>
      <c r="Q28" s="56"/>
      <c r="R28" s="54">
        <f>SUM(R22:R27)</f>
        <v>1033544</v>
      </c>
      <c r="S28" s="15"/>
      <c r="T28" s="16">
        <f t="shared" si="7"/>
        <v>0.13502872194059945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ht="9" customHeight="1" x14ac:dyDescent="0.25">
      <c r="A29" s="10"/>
      <c r="B29" s="10"/>
      <c r="C29" s="23"/>
      <c r="D29" s="10"/>
      <c r="E29" s="10"/>
      <c r="F29" s="132"/>
      <c r="G29" s="132"/>
      <c r="H29" s="132"/>
      <c r="I29" s="56"/>
      <c r="J29" s="56"/>
      <c r="K29" s="56"/>
      <c r="L29" s="132"/>
      <c r="M29" s="132"/>
      <c r="N29" s="132"/>
      <c r="O29" s="78"/>
      <c r="P29" s="56"/>
      <c r="Q29" s="56"/>
      <c r="R29" s="56"/>
      <c r="S29" s="14"/>
      <c r="T29" s="47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ht="19.149999999999999" customHeight="1" thickBot="1" x14ac:dyDescent="0.3">
      <c r="A30" s="10"/>
      <c r="B30" s="10"/>
      <c r="C30" s="23" t="s">
        <v>22</v>
      </c>
      <c r="D30" s="10"/>
      <c r="E30" s="10"/>
      <c r="F30" s="173">
        <f>F11+F28+F19</f>
        <v>44986581</v>
      </c>
      <c r="G30" s="173"/>
      <c r="H30" s="173">
        <f>H11+H28+H19</f>
        <v>45143443</v>
      </c>
      <c r="I30" s="61"/>
      <c r="J30" s="61">
        <f>J11+J28+J19</f>
        <v>90130024</v>
      </c>
      <c r="K30" s="60"/>
      <c r="L30" s="173">
        <f>L11+L28+L19</f>
        <v>37491672</v>
      </c>
      <c r="M30" s="173"/>
      <c r="N30" s="173">
        <f>N11+N28+N19</f>
        <v>37633222</v>
      </c>
      <c r="O30" s="86"/>
      <c r="P30" s="61">
        <f>P11+P28+P19</f>
        <v>75124894</v>
      </c>
      <c r="Q30" s="60"/>
      <c r="R30" s="61">
        <f>R11+R28+R19</f>
        <v>-15005130</v>
      </c>
      <c r="S30" s="17"/>
      <c r="T30" s="18">
        <f t="shared" si="7"/>
        <v>-0.16648314661493935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8.1" customHeight="1" thickTop="1" x14ac:dyDescent="0.25">
      <c r="A31" s="10"/>
      <c r="B31" s="10"/>
      <c r="C31" s="10"/>
      <c r="D31" s="10"/>
      <c r="E31" s="10"/>
      <c r="F31" s="132"/>
      <c r="G31" s="131"/>
      <c r="H31" s="132"/>
      <c r="I31" s="53"/>
      <c r="J31" s="56"/>
      <c r="K31" s="56"/>
      <c r="L31" s="132"/>
      <c r="M31" s="131"/>
      <c r="N31" s="132"/>
      <c r="O31" s="75"/>
      <c r="P31" s="56"/>
      <c r="Q31" s="56"/>
      <c r="R31" s="56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ht="12.95" customHeight="1" x14ac:dyDescent="0.25">
      <c r="A32" s="6" t="s">
        <v>23</v>
      </c>
      <c r="B32" s="10"/>
      <c r="C32" s="10"/>
      <c r="D32" s="10"/>
      <c r="E32" s="10"/>
      <c r="F32" s="131"/>
      <c r="G32" s="131"/>
      <c r="H32" s="131"/>
      <c r="I32" s="53"/>
      <c r="J32" s="53"/>
      <c r="K32" s="56"/>
      <c r="L32" s="131"/>
      <c r="M32" s="131"/>
      <c r="N32" s="131"/>
      <c r="O32" s="75"/>
      <c r="P32" s="53"/>
      <c r="Q32" s="56"/>
      <c r="R32" s="5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ht="15.95" customHeight="1" x14ac:dyDescent="0.25">
      <c r="A33" s="10"/>
      <c r="B33" s="10"/>
      <c r="C33" s="84" t="s">
        <v>55</v>
      </c>
      <c r="D33" s="10"/>
      <c r="E33" s="10"/>
      <c r="F33" s="130">
        <v>29037109</v>
      </c>
      <c r="G33" s="130"/>
      <c r="H33" s="130">
        <v>28977616</v>
      </c>
      <c r="I33" s="57"/>
      <c r="J33" s="57">
        <f t="shared" ref="J33:J40" si="8">F33+H33</f>
        <v>58014725</v>
      </c>
      <c r="K33" s="60"/>
      <c r="L33" s="130">
        <v>20074329</v>
      </c>
      <c r="M33" s="130"/>
      <c r="N33" s="130">
        <v>19841077</v>
      </c>
      <c r="O33" s="76"/>
      <c r="P33" s="57">
        <f t="shared" ref="P33:P40" si="9">L33+N33</f>
        <v>39915406</v>
      </c>
      <c r="Q33" s="60"/>
      <c r="R33" s="57">
        <f t="shared" ref="R33:R40" si="10">P33-J33</f>
        <v>-18099319</v>
      </c>
      <c r="S33" s="10"/>
      <c r="T33" s="11">
        <f t="shared" ref="T33:T40" si="11">P33/J33-1</f>
        <v>-0.31197801937352976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00" customFormat="1" ht="15.95" hidden="1" customHeight="1" x14ac:dyDescent="0.25">
      <c r="A34" s="90"/>
      <c r="B34" s="90"/>
      <c r="C34" s="120" t="s">
        <v>59</v>
      </c>
      <c r="D34" s="90"/>
      <c r="E34" s="90"/>
      <c r="F34" s="131">
        <v>0</v>
      </c>
      <c r="G34" s="131"/>
      <c r="H34" s="131">
        <v>0</v>
      </c>
      <c r="I34" s="75"/>
      <c r="J34" s="78">
        <f t="shared" si="8"/>
        <v>0</v>
      </c>
      <c r="K34" s="78"/>
      <c r="L34" s="131">
        <v>0</v>
      </c>
      <c r="M34" s="131"/>
      <c r="N34" s="131">
        <v>0</v>
      </c>
      <c r="O34" s="75"/>
      <c r="P34" s="78">
        <f t="shared" si="9"/>
        <v>0</v>
      </c>
      <c r="Q34" s="129"/>
      <c r="R34" s="56">
        <f t="shared" si="10"/>
        <v>0</v>
      </c>
      <c r="S34" s="10"/>
      <c r="T34" s="11" t="e">
        <f t="shared" si="11"/>
        <v>#DIV/0!</v>
      </c>
    </row>
    <row r="35" spans="1:43" ht="15.95" customHeight="1" x14ac:dyDescent="0.25">
      <c r="A35" s="10"/>
      <c r="B35" s="10"/>
      <c r="C35" s="123" t="s">
        <v>77</v>
      </c>
      <c r="D35" s="10"/>
      <c r="E35" s="10"/>
      <c r="F35" s="171">
        <f>SUM(F33:F34)</f>
        <v>29037109</v>
      </c>
      <c r="G35" s="171"/>
      <c r="H35" s="171">
        <f>SUM(H33:H34)</f>
        <v>28977616</v>
      </c>
      <c r="I35" s="54"/>
      <c r="J35" s="54">
        <f>SUM(J33:J34)</f>
        <v>58014725</v>
      </c>
      <c r="K35" s="56"/>
      <c r="L35" s="171">
        <f>SUM(L33:L34)</f>
        <v>20074329</v>
      </c>
      <c r="M35" s="171"/>
      <c r="N35" s="171">
        <f>SUM(N33:N34)</f>
        <v>19841077</v>
      </c>
      <c r="O35" s="77"/>
      <c r="P35" s="54">
        <f>SUM(P33:P34)</f>
        <v>39915406</v>
      </c>
      <c r="Q35" s="56"/>
      <c r="R35" s="54">
        <f t="shared" si="10"/>
        <v>-18099319</v>
      </c>
      <c r="S35" s="15"/>
      <c r="T35" s="16">
        <f t="shared" si="11"/>
        <v>-0.31197801937352976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ht="21" customHeight="1" x14ac:dyDescent="0.25">
      <c r="A36" s="10"/>
      <c r="B36" s="10"/>
      <c r="C36" s="10" t="s">
        <v>24</v>
      </c>
      <c r="D36" s="10"/>
      <c r="E36" s="10"/>
      <c r="F36" s="132">
        <v>2049150</v>
      </c>
      <c r="G36" s="131"/>
      <c r="H36" s="132">
        <v>2049150</v>
      </c>
      <c r="I36" s="53"/>
      <c r="J36" s="56">
        <f t="shared" si="8"/>
        <v>4098300</v>
      </c>
      <c r="K36" s="56"/>
      <c r="L36" s="132">
        <v>1545683</v>
      </c>
      <c r="M36" s="131"/>
      <c r="N36" s="132">
        <v>1545683</v>
      </c>
      <c r="O36" s="75"/>
      <c r="P36" s="56">
        <f t="shared" si="9"/>
        <v>3091366</v>
      </c>
      <c r="Q36" s="56"/>
      <c r="R36" s="56">
        <f t="shared" si="10"/>
        <v>-1006934</v>
      </c>
      <c r="S36" s="10"/>
      <c r="T36" s="11">
        <f t="shared" si="11"/>
        <v>-0.24569553229387797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ht="15.95" customHeight="1" x14ac:dyDescent="0.25">
      <c r="A37" s="10"/>
      <c r="B37" s="10"/>
      <c r="C37" s="10" t="s">
        <v>25</v>
      </c>
      <c r="E37" s="10"/>
      <c r="F37" s="131">
        <v>13897805</v>
      </c>
      <c r="G37" s="131"/>
      <c r="H37" s="131">
        <v>14114160</v>
      </c>
      <c r="I37" s="53"/>
      <c r="J37" s="53">
        <f t="shared" si="8"/>
        <v>28011965</v>
      </c>
      <c r="K37" s="56"/>
      <c r="L37" s="131">
        <v>15871660</v>
      </c>
      <c r="M37" s="131"/>
      <c r="N37" s="131">
        <v>16246462</v>
      </c>
      <c r="O37" s="75"/>
      <c r="P37" s="53">
        <f t="shared" si="9"/>
        <v>32118122</v>
      </c>
      <c r="Q37" s="56"/>
      <c r="R37" s="53">
        <f t="shared" si="10"/>
        <v>4106157</v>
      </c>
      <c r="S37" s="10"/>
      <c r="T37" s="11">
        <f t="shared" si="11"/>
        <v>0.1465858250215577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5.95" customHeight="1" x14ac:dyDescent="0.25">
      <c r="A38" s="10"/>
      <c r="B38" s="10"/>
      <c r="C38" s="7" t="s">
        <v>47</v>
      </c>
      <c r="E38" s="10"/>
      <c r="F38" s="171">
        <f>SUBTOTAL(9,F36:F37)</f>
        <v>15946955</v>
      </c>
      <c r="G38" s="171"/>
      <c r="H38" s="171">
        <f>SUBTOTAL(9,H36:H37)</f>
        <v>16163310</v>
      </c>
      <c r="I38" s="54"/>
      <c r="J38" s="54">
        <f t="shared" si="8"/>
        <v>32110265</v>
      </c>
      <c r="K38" s="56"/>
      <c r="L38" s="171">
        <f>SUBTOTAL(9,L36:L37)</f>
        <v>17417343</v>
      </c>
      <c r="M38" s="171"/>
      <c r="N38" s="171">
        <f>SUBTOTAL(9,N36:N37)</f>
        <v>17792145</v>
      </c>
      <c r="O38" s="77"/>
      <c r="P38" s="54">
        <f t="shared" si="9"/>
        <v>35209488</v>
      </c>
      <c r="Q38" s="56"/>
      <c r="R38" s="54">
        <f t="shared" si="10"/>
        <v>3099223</v>
      </c>
      <c r="S38" s="15"/>
      <c r="T38" s="16">
        <f t="shared" si="11"/>
        <v>9.6518138358559158E-2</v>
      </c>
      <c r="U38" s="10"/>
      <c r="V38" s="10"/>
    </row>
    <row r="39" spans="1:43" ht="15.95" customHeight="1" x14ac:dyDescent="0.25">
      <c r="A39" s="10"/>
      <c r="B39" s="10"/>
      <c r="C39" s="84" t="s">
        <v>116</v>
      </c>
      <c r="E39" s="10"/>
      <c r="F39" s="244">
        <v>2517</v>
      </c>
      <c r="G39" s="244"/>
      <c r="H39" s="244">
        <v>2517</v>
      </c>
      <c r="I39" s="244"/>
      <c r="J39" s="132">
        <f t="shared" si="8"/>
        <v>5034</v>
      </c>
      <c r="K39" s="78"/>
      <c r="L39" s="244"/>
      <c r="M39" s="244"/>
      <c r="N39" s="244"/>
      <c r="O39" s="246"/>
      <c r="P39" s="78">
        <f t="shared" si="9"/>
        <v>0</v>
      </c>
      <c r="Q39" s="78"/>
      <c r="R39" s="131">
        <f t="shared" si="10"/>
        <v>-5034</v>
      </c>
      <c r="S39" s="120"/>
      <c r="T39" s="247">
        <f t="shared" si="11"/>
        <v>-1</v>
      </c>
      <c r="U39" s="10"/>
      <c r="V39" s="10"/>
    </row>
    <row r="40" spans="1:43" ht="19.149999999999999" customHeight="1" thickBot="1" x14ac:dyDescent="0.3">
      <c r="A40" s="10"/>
      <c r="B40" s="10"/>
      <c r="C40" s="113" t="s">
        <v>22</v>
      </c>
      <c r="E40" s="10"/>
      <c r="F40" s="168">
        <f>SUM(F35:F37)+F39</f>
        <v>44986581</v>
      </c>
      <c r="G40" s="168"/>
      <c r="H40" s="168">
        <f>SUM(H35:H37)+H39</f>
        <v>45143443</v>
      </c>
      <c r="I40" s="58"/>
      <c r="J40" s="58">
        <f t="shared" si="8"/>
        <v>90130024</v>
      </c>
      <c r="K40" s="60"/>
      <c r="L40" s="168">
        <f>SUM(L35:L37)</f>
        <v>37491672</v>
      </c>
      <c r="M40" s="168"/>
      <c r="N40" s="168">
        <f>SUM(N35:N37)</f>
        <v>37633222</v>
      </c>
      <c r="O40" s="87"/>
      <c r="P40" s="58">
        <f t="shared" si="9"/>
        <v>75124894</v>
      </c>
      <c r="Q40" s="60"/>
      <c r="R40" s="58">
        <f t="shared" si="10"/>
        <v>-15005130</v>
      </c>
      <c r="S40" s="19"/>
      <c r="T40" s="20">
        <f t="shared" si="11"/>
        <v>-0.16648314661493935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ht="19.149999999999999" customHeight="1" thickTop="1" x14ac:dyDescent="0.25">
      <c r="A41" s="10"/>
      <c r="B41" s="10"/>
      <c r="C41" s="113"/>
      <c r="E41" s="10"/>
      <c r="F41" s="60"/>
      <c r="G41" s="60"/>
      <c r="H41" s="60"/>
      <c r="I41" s="60"/>
      <c r="J41" s="60"/>
      <c r="K41" s="60"/>
      <c r="L41" s="153"/>
      <c r="M41" s="153"/>
      <c r="N41" s="153"/>
      <c r="O41" s="119"/>
      <c r="P41" s="60"/>
      <c r="Q41" s="60"/>
      <c r="R41" s="60"/>
      <c r="S41" s="14"/>
      <c r="T41" s="47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00" customFormat="1" ht="16.5" customHeight="1" x14ac:dyDescent="0.25">
      <c r="A42" s="90"/>
      <c r="B42" s="90"/>
      <c r="C42" s="120"/>
      <c r="D42" s="90"/>
      <c r="E42" s="90"/>
      <c r="F42" s="75"/>
      <c r="G42" s="75"/>
      <c r="H42" s="75"/>
      <c r="I42" s="75"/>
      <c r="J42" s="75"/>
      <c r="K42" s="78"/>
      <c r="L42" s="131"/>
      <c r="M42" s="131"/>
      <c r="N42" s="131"/>
      <c r="O42" s="75"/>
      <c r="P42" s="75"/>
      <c r="Q42" s="78"/>
      <c r="R42" s="75"/>
      <c r="S42" s="90"/>
      <c r="T42" s="157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</row>
    <row r="43" spans="1:43" ht="15" customHeight="1" x14ac:dyDescent="0.25">
      <c r="A43" s="50" t="s">
        <v>45</v>
      </c>
      <c r="B43" s="10"/>
      <c r="C43" s="10"/>
      <c r="E43" s="10"/>
      <c r="F43" s="46"/>
      <c r="G43" s="46"/>
      <c r="H43" s="46"/>
      <c r="I43" s="46"/>
      <c r="J43" s="46"/>
      <c r="K43" s="46"/>
      <c r="L43" s="88"/>
      <c r="M43" s="88"/>
      <c r="N43" s="88"/>
      <c r="O43" s="88"/>
      <c r="P43" s="46"/>
      <c r="Q43" s="46"/>
      <c r="R43" s="46"/>
      <c r="S43" s="14"/>
      <c r="T43" s="47"/>
      <c r="U43" s="10"/>
      <c r="V43" s="10"/>
    </row>
    <row r="44" spans="1:43" ht="15" customHeight="1" x14ac:dyDescent="0.25">
      <c r="A44" s="10"/>
      <c r="B44" s="10"/>
      <c r="C44" s="10" t="s">
        <v>1</v>
      </c>
      <c r="E44" s="10"/>
      <c r="F44" s="89">
        <v>489</v>
      </c>
      <c r="G44" s="89"/>
      <c r="H44" s="89">
        <v>489</v>
      </c>
      <c r="I44" s="51"/>
      <c r="J44" s="51"/>
      <c r="K44" s="51"/>
      <c r="L44" s="89">
        <v>392</v>
      </c>
      <c r="M44" s="89"/>
      <c r="N44" s="89">
        <v>392</v>
      </c>
      <c r="O44" s="88"/>
      <c r="P44" s="46"/>
      <c r="Q44" s="46"/>
      <c r="R44" s="46"/>
      <c r="S44" s="14"/>
      <c r="T44" s="47"/>
      <c r="U44" s="10"/>
      <c r="V44" s="10"/>
    </row>
    <row r="45" spans="1:43" ht="3.95" customHeight="1" x14ac:dyDescent="0.25">
      <c r="A45" s="10"/>
      <c r="B45" s="10"/>
      <c r="C45" s="10"/>
      <c r="E45" s="10"/>
      <c r="F45" s="89"/>
      <c r="G45" s="89"/>
      <c r="H45" s="89"/>
      <c r="I45" s="51"/>
      <c r="J45" s="51"/>
      <c r="K45" s="51"/>
      <c r="L45" s="89"/>
      <c r="M45" s="89"/>
      <c r="N45" s="89"/>
      <c r="O45" s="88"/>
      <c r="P45" s="46"/>
      <c r="Q45" s="46"/>
      <c r="R45" s="46"/>
      <c r="S45" s="14"/>
      <c r="T45" s="47"/>
      <c r="U45" s="10"/>
      <c r="V45" s="10"/>
    </row>
    <row r="46" spans="1:43" ht="15" customHeight="1" x14ac:dyDescent="0.25">
      <c r="A46" s="10"/>
      <c r="B46" s="10"/>
      <c r="C46" s="164" t="s">
        <v>49</v>
      </c>
      <c r="D46" s="10"/>
      <c r="E46" s="10"/>
      <c r="F46" s="89">
        <v>527.4</v>
      </c>
      <c r="G46" s="51"/>
      <c r="H46" s="51"/>
      <c r="I46" s="51"/>
      <c r="J46" s="51"/>
      <c r="K46" s="51"/>
      <c r="L46" s="89"/>
      <c r="M46" s="89"/>
      <c r="N46" s="89"/>
      <c r="O46" s="88"/>
      <c r="P46" s="46"/>
      <c r="Q46" s="46"/>
      <c r="R46" s="46"/>
      <c r="S46" s="14"/>
      <c r="T46" s="47"/>
      <c r="U46" s="10"/>
      <c r="V46" s="10"/>
    </row>
    <row r="47" spans="1:43" ht="22.15" customHeight="1" x14ac:dyDescent="0.25">
      <c r="A47" s="10"/>
      <c r="B47" s="10"/>
      <c r="C47" s="13"/>
      <c r="D47" s="10"/>
      <c r="E47" s="10"/>
      <c r="F47" s="10"/>
      <c r="G47" s="10"/>
      <c r="H47" s="10"/>
      <c r="I47" s="10"/>
      <c r="J47" s="10"/>
      <c r="K47" s="10"/>
      <c r="L47" s="90"/>
      <c r="M47" s="90"/>
      <c r="N47" s="97"/>
      <c r="O47" s="90"/>
      <c r="P47" s="14"/>
      <c r="Q47" s="10"/>
      <c r="R47" s="14"/>
      <c r="S47" s="10"/>
      <c r="T47" s="10"/>
      <c r="U47" s="10"/>
      <c r="V47" s="10"/>
    </row>
    <row r="48" spans="1:43" ht="12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90"/>
      <c r="M48" s="90"/>
      <c r="N48" s="90"/>
      <c r="O48" s="9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ht="12.9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90"/>
      <c r="M49" s="90"/>
      <c r="N49" s="90"/>
      <c r="O49" s="9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ht="12.9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90"/>
      <c r="M50" s="90"/>
      <c r="N50" s="90"/>
      <c r="O50" s="9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ht="12.95" customHeight="1" x14ac:dyDescent="0.25">
      <c r="A51" s="10"/>
      <c r="B51" s="10"/>
      <c r="C51" s="10"/>
      <c r="E51" s="10"/>
      <c r="F51" s="10"/>
      <c r="G51" s="10"/>
      <c r="H51" s="10"/>
      <c r="I51" s="10"/>
      <c r="J51" s="10"/>
      <c r="K51" s="10"/>
      <c r="L51" s="90"/>
      <c r="M51" s="90"/>
      <c r="N51" s="90"/>
      <c r="O51" s="9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ht="12.95" customHeight="1" x14ac:dyDescent="0.25">
      <c r="A52" s="10"/>
      <c r="B52" s="10"/>
      <c r="C52" s="10"/>
      <c r="E52" s="10"/>
      <c r="F52" s="10"/>
      <c r="G52" s="10"/>
      <c r="H52" s="10"/>
      <c r="I52" s="10"/>
      <c r="J52" s="10"/>
      <c r="K52" s="10"/>
      <c r="L52" s="90"/>
      <c r="M52" s="90"/>
      <c r="N52" s="90"/>
      <c r="O52" s="9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ht="12.9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90"/>
      <c r="M53" s="90"/>
      <c r="N53" s="90"/>
      <c r="O53" s="9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ht="12.95" customHeight="1" x14ac:dyDescent="0.25">
      <c r="A54" s="10"/>
      <c r="B54" s="10"/>
      <c r="C54" s="10"/>
      <c r="E54" s="10"/>
      <c r="F54" s="10"/>
      <c r="G54" s="10"/>
      <c r="H54" s="10"/>
      <c r="I54" s="10"/>
      <c r="J54" s="10"/>
      <c r="K54" s="10"/>
      <c r="L54" s="90"/>
      <c r="M54" s="90"/>
      <c r="N54" s="90"/>
      <c r="O54" s="9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ht="12.95" customHeight="1" x14ac:dyDescent="0.25">
      <c r="A55" s="10"/>
      <c r="B55" s="10"/>
      <c r="C55" s="10"/>
      <c r="E55" s="10"/>
      <c r="F55" s="10"/>
      <c r="G55" s="10"/>
      <c r="H55" s="10"/>
      <c r="I55" s="10"/>
      <c r="J55" s="10"/>
      <c r="K55" s="10"/>
      <c r="L55" s="90"/>
      <c r="M55" s="90"/>
      <c r="N55" s="90"/>
      <c r="O55" s="9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90"/>
      <c r="M56" s="90"/>
      <c r="N56" s="90"/>
      <c r="O56" s="9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ht="12.9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90"/>
      <c r="M57" s="90"/>
      <c r="N57" s="90"/>
      <c r="O57" s="9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90"/>
      <c r="M58" s="90"/>
      <c r="N58" s="90"/>
      <c r="O58" s="9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90"/>
      <c r="M59" s="90"/>
      <c r="N59" s="90"/>
      <c r="O59" s="9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ht="12.95" customHeight="1" x14ac:dyDescent="0.25">
      <c r="A60" s="10"/>
      <c r="B60" s="10"/>
      <c r="C60" s="10"/>
      <c r="E60" s="10"/>
      <c r="F60" s="10"/>
      <c r="G60" s="10"/>
      <c r="H60" s="10"/>
      <c r="I60" s="10"/>
      <c r="J60" s="10"/>
      <c r="K60" s="10"/>
      <c r="L60" s="90"/>
      <c r="M60" s="90"/>
      <c r="N60" s="90"/>
      <c r="O60" s="9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ht="12.95" customHeight="1" x14ac:dyDescent="0.25">
      <c r="A61" s="10"/>
      <c r="B61" s="10"/>
      <c r="C61" s="10"/>
      <c r="E61" s="10"/>
      <c r="F61" s="10"/>
      <c r="G61" s="10"/>
      <c r="H61" s="10"/>
      <c r="I61" s="10"/>
      <c r="J61" s="10"/>
      <c r="K61" s="10"/>
      <c r="L61" s="90"/>
      <c r="M61" s="90"/>
      <c r="N61" s="90"/>
      <c r="O61" s="9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ht="12.95" customHeight="1" x14ac:dyDescent="0.25">
      <c r="A62" s="10"/>
      <c r="B62" s="10"/>
      <c r="C62" s="10"/>
      <c r="E62" s="10"/>
      <c r="F62" s="10"/>
      <c r="G62" s="10"/>
      <c r="H62" s="10"/>
      <c r="I62" s="10"/>
      <c r="J62" s="10"/>
      <c r="K62" s="10"/>
      <c r="L62" s="90"/>
      <c r="M62" s="90"/>
      <c r="N62" s="90"/>
      <c r="O62" s="9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90"/>
      <c r="M63" s="90"/>
      <c r="N63" s="90"/>
      <c r="O63" s="9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0"/>
      <c r="M64" s="90"/>
      <c r="N64" s="90"/>
      <c r="O64" s="9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90"/>
      <c r="M65" s="90"/>
      <c r="N65" s="90"/>
      <c r="O65" s="9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ht="12.95" customHeight="1" x14ac:dyDescent="0.25">
      <c r="A66" s="10"/>
      <c r="B66" s="10"/>
      <c r="C66" s="10"/>
      <c r="E66" s="10"/>
      <c r="F66" s="10"/>
      <c r="G66" s="10"/>
      <c r="H66" s="10"/>
      <c r="I66" s="10"/>
      <c r="J66" s="10"/>
      <c r="K66" s="10"/>
      <c r="L66" s="90"/>
      <c r="M66" s="90"/>
      <c r="N66" s="90"/>
      <c r="O66" s="9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90"/>
      <c r="M67" s="90"/>
      <c r="N67" s="90"/>
      <c r="O67" s="9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90"/>
      <c r="M68" s="90"/>
      <c r="N68" s="90"/>
      <c r="O68" s="9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</row>
    <row r="69" spans="1:43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0"/>
      <c r="M69" s="90"/>
      <c r="N69" s="90"/>
      <c r="O69" s="9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</row>
    <row r="70" spans="1:43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90"/>
      <c r="M70" s="90"/>
      <c r="N70" s="90"/>
      <c r="O70" s="9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</row>
    <row r="71" spans="1:43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90"/>
      <c r="M71" s="90"/>
      <c r="N71" s="90"/>
      <c r="O71" s="9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</row>
    <row r="72" spans="1:43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90"/>
      <c r="M72" s="90"/>
      <c r="N72" s="90"/>
      <c r="O72" s="9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</row>
    <row r="73" spans="1:43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90"/>
      <c r="M73" s="90"/>
      <c r="N73" s="90"/>
      <c r="O73" s="9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</row>
    <row r="74" spans="1:43" ht="12.95" customHeight="1" x14ac:dyDescent="0.25">
      <c r="A74" s="10"/>
      <c r="B74" s="10"/>
      <c r="C74" s="10"/>
      <c r="D74" s="10"/>
      <c r="E74" s="10"/>
      <c r="F74" s="8"/>
      <c r="G74" s="8"/>
      <c r="H74" s="8"/>
      <c r="I74" s="8"/>
      <c r="J74" s="8"/>
      <c r="K74" s="8"/>
      <c r="L74" s="98"/>
      <c r="M74" s="98"/>
      <c r="N74" s="98"/>
      <c r="O74" s="98"/>
      <c r="P74" s="8"/>
      <c r="Q74" s="8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</row>
    <row r="75" spans="1:43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90"/>
      <c r="M75" s="90"/>
      <c r="N75" s="90"/>
      <c r="O75" s="9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</row>
    <row r="76" spans="1:43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90"/>
      <c r="M76" s="90"/>
      <c r="N76" s="90"/>
      <c r="O76" s="9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</row>
    <row r="77" spans="1:43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90"/>
      <c r="M77" s="90"/>
      <c r="N77" s="90"/>
      <c r="O77" s="9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</row>
    <row r="78" spans="1:43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90"/>
      <c r="M78" s="90"/>
      <c r="N78" s="90"/>
      <c r="O78" s="9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</row>
    <row r="79" spans="1:43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90"/>
      <c r="M79" s="90"/>
      <c r="N79" s="90"/>
      <c r="O79" s="9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</row>
    <row r="80" spans="1:43" ht="12.9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90"/>
      <c r="M80" s="90"/>
      <c r="N80" s="90"/>
      <c r="O80" s="9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</row>
    <row r="81" spans="1:43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90"/>
      <c r="M81" s="90"/>
      <c r="N81" s="90"/>
      <c r="O81" s="9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</row>
    <row r="82" spans="1:43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90"/>
      <c r="M82" s="90"/>
      <c r="N82" s="90"/>
      <c r="O82" s="9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</row>
    <row r="83" spans="1:43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90"/>
      <c r="M83" s="90"/>
      <c r="N83" s="90"/>
      <c r="O83" s="9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</row>
    <row r="84" spans="1:43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90"/>
      <c r="M84" s="90"/>
      <c r="N84" s="90"/>
      <c r="O84" s="9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</row>
    <row r="85" spans="1:43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90"/>
      <c r="M85" s="90"/>
      <c r="N85" s="90"/>
      <c r="O85" s="9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</row>
    <row r="86" spans="1:43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90"/>
      <c r="M86" s="90"/>
      <c r="N86" s="90"/>
      <c r="O86" s="9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</row>
    <row r="87" spans="1:43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90"/>
      <c r="M87" s="90"/>
      <c r="N87" s="90"/>
      <c r="O87" s="9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</row>
    <row r="88" spans="1:43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90"/>
      <c r="M88" s="90"/>
      <c r="N88" s="90"/>
      <c r="O88" s="9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</row>
    <row r="89" spans="1:43" ht="1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101"/>
      <c r="M89" s="101"/>
      <c r="N89" s="101"/>
      <c r="O89" s="101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1:43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90"/>
      <c r="M90" s="90"/>
      <c r="N90" s="90"/>
      <c r="O90" s="9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</row>
    <row r="91" spans="1:43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90"/>
      <c r="M91" s="90"/>
      <c r="N91" s="90"/>
      <c r="O91" s="9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</row>
    <row r="92" spans="1:43" ht="1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90"/>
      <c r="M92" s="90"/>
      <c r="N92" s="90"/>
      <c r="O92" s="9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</row>
    <row r="93" spans="1:43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90"/>
      <c r="M93" s="90"/>
      <c r="N93" s="90"/>
      <c r="O93" s="9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</row>
    <row r="94" spans="1:43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90"/>
      <c r="M94" s="90"/>
      <c r="N94" s="90"/>
      <c r="O94" s="9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</row>
    <row r="95" spans="1:43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90"/>
      <c r="M95" s="90"/>
      <c r="N95" s="90"/>
      <c r="O95" s="9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</row>
    <row r="96" spans="1:43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90"/>
      <c r="M96" s="90"/>
      <c r="N96" s="90"/>
      <c r="O96" s="9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</row>
    <row r="97" spans="1:43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90"/>
      <c r="M97" s="90"/>
      <c r="N97" s="90"/>
      <c r="O97" s="9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</row>
    <row r="98" spans="1:43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90"/>
      <c r="M98" s="90"/>
      <c r="N98" s="90"/>
      <c r="O98" s="9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</row>
    <row r="99" spans="1:43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0"/>
      <c r="M99" s="90"/>
      <c r="N99" s="90"/>
      <c r="O99" s="9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</row>
    <row r="100" spans="1:43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90"/>
      <c r="M100" s="90"/>
      <c r="N100" s="90"/>
      <c r="O100" s="9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</row>
    <row r="101" spans="1:43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90"/>
      <c r="M101" s="90"/>
      <c r="N101" s="90"/>
      <c r="O101" s="9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</row>
    <row r="102" spans="1:43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90"/>
      <c r="M102" s="90"/>
      <c r="N102" s="90"/>
      <c r="O102" s="9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</row>
    <row r="103" spans="1:43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90"/>
      <c r="M103" s="90"/>
      <c r="N103" s="90"/>
      <c r="O103" s="9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</row>
    <row r="104" spans="1:43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90"/>
      <c r="M104" s="90"/>
      <c r="N104" s="90"/>
      <c r="O104" s="9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</row>
    <row r="105" spans="1:43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90"/>
      <c r="M105" s="90"/>
      <c r="N105" s="90"/>
      <c r="O105" s="9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</row>
    <row r="106" spans="1:43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90"/>
      <c r="M106" s="90"/>
      <c r="N106" s="90"/>
      <c r="O106" s="9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</row>
    <row r="107" spans="1:43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90"/>
      <c r="M107" s="90"/>
      <c r="N107" s="90"/>
      <c r="O107" s="9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</row>
    <row r="108" spans="1:43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90"/>
      <c r="M108" s="90"/>
      <c r="N108" s="90"/>
      <c r="O108" s="9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</row>
    <row r="109" spans="1:43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90"/>
      <c r="M109" s="90"/>
      <c r="N109" s="90"/>
      <c r="O109" s="9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</row>
    <row r="110" spans="1:43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90"/>
      <c r="M110" s="90"/>
      <c r="N110" s="90"/>
      <c r="O110" s="9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</row>
    <row r="111" spans="1:43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90"/>
      <c r="M111" s="90"/>
      <c r="N111" s="90"/>
      <c r="O111" s="9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</row>
    <row r="112" spans="1:43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90"/>
      <c r="M112" s="90"/>
      <c r="N112" s="90"/>
      <c r="O112" s="9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</row>
    <row r="113" spans="1:43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90"/>
      <c r="M113" s="90"/>
      <c r="N113" s="90"/>
      <c r="O113" s="9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</row>
    <row r="114" spans="1:43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90"/>
      <c r="M114" s="90"/>
      <c r="N114" s="90"/>
      <c r="O114" s="9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</row>
    <row r="115" spans="1:43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90"/>
      <c r="M115" s="90"/>
      <c r="N115" s="90"/>
      <c r="O115" s="9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</row>
    <row r="116" spans="1:43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90"/>
      <c r="M116" s="90"/>
      <c r="N116" s="90"/>
      <c r="O116" s="9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</row>
    <row r="117" spans="1:43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90"/>
      <c r="M117" s="90"/>
      <c r="N117" s="90"/>
      <c r="O117" s="9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</row>
    <row r="118" spans="1:43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90"/>
      <c r="M118" s="90"/>
      <c r="N118" s="90"/>
      <c r="O118" s="9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</row>
    <row r="119" spans="1:43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90"/>
      <c r="M119" s="90"/>
      <c r="N119" s="90"/>
      <c r="O119" s="9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</row>
    <row r="120" spans="1:43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90"/>
      <c r="M120" s="90"/>
      <c r="N120" s="90"/>
      <c r="O120" s="9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</row>
    <row r="121" spans="1:43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90"/>
      <c r="M121" s="90"/>
      <c r="N121" s="90"/>
      <c r="O121" s="9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</row>
    <row r="122" spans="1:43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90"/>
      <c r="M122" s="90"/>
      <c r="N122" s="90"/>
      <c r="O122" s="9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</row>
    <row r="123" spans="1:43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90"/>
      <c r="M123" s="90"/>
      <c r="N123" s="90"/>
      <c r="O123" s="9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</row>
    <row r="124" spans="1:43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90"/>
      <c r="M124" s="90"/>
      <c r="N124" s="90"/>
      <c r="O124" s="9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</row>
    <row r="125" spans="1:43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90"/>
      <c r="M125" s="90"/>
      <c r="N125" s="90"/>
      <c r="O125" s="9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</row>
    <row r="126" spans="1:43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90"/>
      <c r="M126" s="90"/>
      <c r="N126" s="90"/>
      <c r="O126" s="9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</row>
    <row r="127" spans="1:43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90"/>
      <c r="M127" s="90"/>
      <c r="N127" s="90"/>
      <c r="O127" s="9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</row>
    <row r="128" spans="1:43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90"/>
      <c r="M128" s="90"/>
      <c r="N128" s="90"/>
      <c r="O128" s="9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</row>
    <row r="129" spans="1:43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90"/>
      <c r="M129" s="90"/>
      <c r="N129" s="90"/>
      <c r="O129" s="9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</row>
    <row r="130" spans="1:43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90"/>
      <c r="M130" s="90"/>
      <c r="N130" s="90"/>
      <c r="O130" s="9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</row>
    <row r="131" spans="1:43" ht="12.95" customHeight="1" x14ac:dyDescent="0.25">
      <c r="A131" s="10"/>
      <c r="B131" s="10"/>
      <c r="C131" s="10"/>
      <c r="D131" s="10"/>
      <c r="E131" s="10"/>
      <c r="F131" s="8"/>
      <c r="G131" s="8"/>
      <c r="H131" s="8"/>
      <c r="I131" s="8"/>
      <c r="J131" s="8"/>
      <c r="K131" s="8"/>
      <c r="L131" s="98"/>
      <c r="M131" s="98"/>
      <c r="N131" s="98"/>
      <c r="O131" s="98"/>
      <c r="P131" s="8"/>
      <c r="Q131" s="8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</row>
    <row r="132" spans="1:43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90"/>
      <c r="M132" s="90"/>
      <c r="N132" s="90"/>
      <c r="O132" s="9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</row>
    <row r="133" spans="1:43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90"/>
      <c r="M133" s="90"/>
      <c r="N133" s="90"/>
      <c r="O133" s="9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</row>
    <row r="134" spans="1:43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90"/>
      <c r="M134" s="90"/>
      <c r="N134" s="90"/>
      <c r="O134" s="9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</row>
    <row r="135" spans="1:43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90"/>
      <c r="M135" s="90"/>
      <c r="N135" s="90"/>
      <c r="O135" s="9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</row>
    <row r="136" spans="1:43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90"/>
      <c r="M136" s="90"/>
      <c r="N136" s="90"/>
      <c r="O136" s="9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</row>
    <row r="137" spans="1:43" ht="1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101"/>
      <c r="M137" s="101"/>
      <c r="N137" s="101"/>
      <c r="O137" s="101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1:43" ht="1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90"/>
      <c r="M138" s="90"/>
      <c r="N138" s="90"/>
      <c r="O138" s="9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</row>
    <row r="139" spans="1:43" ht="1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90"/>
      <c r="M139" s="90"/>
      <c r="N139" s="90"/>
      <c r="O139" s="9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</row>
    <row r="140" spans="1:43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90"/>
      <c r="M140" s="90"/>
      <c r="N140" s="90"/>
      <c r="O140" s="9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</row>
    <row r="141" spans="1:43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0"/>
      <c r="M141" s="90"/>
      <c r="N141" s="90"/>
      <c r="O141" s="9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</row>
    <row r="142" spans="1:43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90"/>
      <c r="M142" s="90"/>
      <c r="N142" s="90"/>
      <c r="O142" s="9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</row>
    <row r="143" spans="1:43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90"/>
      <c r="M143" s="90"/>
      <c r="N143" s="90"/>
      <c r="O143" s="9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</row>
    <row r="144" spans="1:43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90"/>
      <c r="M144" s="90"/>
      <c r="N144" s="90"/>
      <c r="O144" s="9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</row>
    <row r="145" spans="1:43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90"/>
      <c r="M145" s="90"/>
      <c r="N145" s="90"/>
      <c r="O145" s="9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</row>
    <row r="146" spans="1:43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90"/>
      <c r="M146" s="90"/>
      <c r="N146" s="90"/>
      <c r="O146" s="9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</row>
    <row r="147" spans="1:43" ht="12.9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90"/>
      <c r="M147" s="90"/>
      <c r="N147" s="90"/>
      <c r="O147" s="9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</row>
    <row r="148" spans="1:43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90"/>
      <c r="M148" s="90"/>
      <c r="N148" s="90"/>
      <c r="O148" s="9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</row>
    <row r="149" spans="1:43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90"/>
      <c r="M149" s="90"/>
      <c r="N149" s="90"/>
      <c r="O149" s="9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</row>
    <row r="150" spans="1:43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90"/>
      <c r="M150" s="90"/>
      <c r="N150" s="90"/>
      <c r="O150" s="9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</row>
    <row r="151" spans="1:43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90"/>
      <c r="M151" s="90"/>
      <c r="N151" s="90"/>
      <c r="O151" s="9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90"/>
      <c r="M152" s="90"/>
      <c r="N152" s="90"/>
      <c r="O152" s="9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90"/>
      <c r="M153" s="90"/>
      <c r="N153" s="90"/>
      <c r="O153" s="9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90"/>
      <c r="M154" s="90"/>
      <c r="N154" s="90"/>
      <c r="O154" s="9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90"/>
      <c r="M155" s="90"/>
      <c r="N155" s="90"/>
      <c r="O155" s="9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90"/>
      <c r="M156" s="90"/>
      <c r="N156" s="90"/>
      <c r="O156" s="9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</row>
    <row r="157" spans="1:43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90"/>
      <c r="M157" s="90"/>
      <c r="N157" s="90"/>
      <c r="O157" s="9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</row>
    <row r="158" spans="1:43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90"/>
      <c r="M158" s="90"/>
      <c r="N158" s="90"/>
      <c r="O158" s="9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</row>
    <row r="159" spans="1:43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90"/>
      <c r="M159" s="90"/>
      <c r="N159" s="90"/>
      <c r="O159" s="9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</row>
    <row r="160" spans="1:43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90"/>
      <c r="M160" s="90"/>
      <c r="N160" s="90"/>
      <c r="O160" s="9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</row>
    <row r="161" spans="1:43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90"/>
      <c r="M161" s="90"/>
      <c r="N161" s="90"/>
      <c r="O161" s="9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</row>
    <row r="162" spans="1:43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90"/>
      <c r="M162" s="90"/>
      <c r="N162" s="90"/>
      <c r="O162" s="9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</row>
    <row r="163" spans="1:43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90"/>
      <c r="M163" s="90"/>
      <c r="N163" s="90"/>
      <c r="O163" s="9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</row>
    <row r="164" spans="1:43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90"/>
      <c r="M164" s="90"/>
      <c r="N164" s="90"/>
      <c r="O164" s="9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</row>
    <row r="165" spans="1:43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90"/>
      <c r="M165" s="90"/>
      <c r="N165" s="90"/>
      <c r="O165" s="9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</row>
    <row r="166" spans="1:43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90"/>
      <c r="M166" s="90"/>
      <c r="N166" s="90"/>
      <c r="O166" s="9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</row>
    <row r="167" spans="1:43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90"/>
      <c r="M167" s="90"/>
      <c r="N167" s="90"/>
      <c r="O167" s="9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</row>
    <row r="168" spans="1:43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90"/>
      <c r="M168" s="90"/>
      <c r="N168" s="90"/>
      <c r="O168" s="9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</row>
    <row r="169" spans="1:43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90"/>
      <c r="M169" s="90"/>
      <c r="N169" s="90"/>
      <c r="O169" s="9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</row>
    <row r="170" spans="1:43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90"/>
      <c r="M170" s="90"/>
      <c r="N170" s="90"/>
      <c r="O170" s="9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</row>
    <row r="171" spans="1:43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90"/>
      <c r="M171" s="90"/>
      <c r="N171" s="90"/>
      <c r="O171" s="9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</row>
    <row r="172" spans="1:43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90"/>
      <c r="M172" s="90"/>
      <c r="N172" s="90"/>
      <c r="O172" s="9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</row>
    <row r="173" spans="1:43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90"/>
      <c r="M173" s="90"/>
      <c r="N173" s="90"/>
      <c r="O173" s="9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</row>
    <row r="174" spans="1:43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90"/>
      <c r="M174" s="90"/>
      <c r="N174" s="90"/>
      <c r="O174" s="9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</row>
    <row r="175" spans="1:43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90"/>
      <c r="M175" s="90"/>
      <c r="N175" s="90"/>
      <c r="O175" s="9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</row>
    <row r="176" spans="1:43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90"/>
      <c r="M176" s="90"/>
      <c r="N176" s="90"/>
      <c r="O176" s="9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</row>
    <row r="177" spans="1:43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90"/>
      <c r="M177" s="90"/>
      <c r="N177" s="90"/>
      <c r="O177" s="9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</row>
    <row r="178" spans="1:43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90"/>
      <c r="M178" s="90"/>
      <c r="N178" s="90"/>
      <c r="O178" s="9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</row>
    <row r="179" spans="1:43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90"/>
      <c r="M179" s="90"/>
      <c r="N179" s="90"/>
      <c r="O179" s="9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</row>
    <row r="180" spans="1:43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90"/>
      <c r="M180" s="90"/>
      <c r="N180" s="90"/>
      <c r="O180" s="9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</row>
    <row r="181" spans="1:43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90"/>
      <c r="M181" s="90"/>
      <c r="N181" s="90"/>
      <c r="O181" s="9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</row>
    <row r="182" spans="1:43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90"/>
      <c r="M182" s="90"/>
      <c r="N182" s="90"/>
      <c r="O182" s="9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</row>
    <row r="183" spans="1:43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90"/>
      <c r="M183" s="90"/>
      <c r="N183" s="90"/>
      <c r="O183" s="9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</row>
    <row r="184" spans="1:43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90"/>
      <c r="M184" s="90"/>
      <c r="N184" s="90"/>
      <c r="O184" s="9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</row>
    <row r="185" spans="1:43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90"/>
      <c r="M185" s="90"/>
      <c r="N185" s="90"/>
      <c r="O185" s="9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</row>
    <row r="186" spans="1:43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90"/>
      <c r="M186" s="90"/>
      <c r="N186" s="90"/>
      <c r="O186" s="9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</row>
    <row r="187" spans="1:43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90"/>
      <c r="M187" s="90"/>
      <c r="N187" s="90"/>
      <c r="O187" s="9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</row>
    <row r="188" spans="1:43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90"/>
      <c r="M188" s="90"/>
      <c r="N188" s="90"/>
      <c r="O188" s="9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</row>
    <row r="189" spans="1:43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90"/>
      <c r="M189" s="90"/>
      <c r="N189" s="90"/>
      <c r="O189" s="9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</row>
    <row r="190" spans="1:43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90"/>
      <c r="M190" s="90"/>
      <c r="N190" s="90"/>
      <c r="O190" s="9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</row>
    <row r="191" spans="1:43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90"/>
      <c r="M191" s="90"/>
      <c r="N191" s="90"/>
      <c r="O191" s="9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</row>
    <row r="192" spans="1:43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90"/>
      <c r="M192" s="90"/>
      <c r="N192" s="90"/>
      <c r="O192" s="9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</row>
    <row r="193" spans="1:43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90"/>
      <c r="M193" s="90"/>
      <c r="N193" s="90"/>
      <c r="O193" s="9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</row>
    <row r="194" spans="1:43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90"/>
      <c r="M194" s="90"/>
      <c r="N194" s="90"/>
      <c r="O194" s="9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</row>
    <row r="195" spans="1:43" ht="14.1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0"/>
      <c r="M195" s="90"/>
      <c r="N195" s="90"/>
      <c r="O195" s="9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</row>
    <row r="196" spans="1:43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90"/>
      <c r="M196" s="90"/>
      <c r="N196" s="90"/>
      <c r="O196" s="9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</row>
    <row r="197" spans="1:43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90"/>
      <c r="M197" s="90"/>
      <c r="N197" s="90"/>
      <c r="O197" s="9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</row>
    <row r="198" spans="1:43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90"/>
      <c r="M198" s="90"/>
      <c r="N198" s="90"/>
      <c r="O198" s="9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</row>
    <row r="199" spans="1:43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90"/>
      <c r="M199" s="90"/>
      <c r="N199" s="90"/>
      <c r="O199" s="9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</row>
    <row r="200" spans="1:43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90"/>
      <c r="M200" s="90"/>
      <c r="N200" s="90"/>
      <c r="O200" s="9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</row>
    <row r="201" spans="1:43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90"/>
      <c r="M201" s="90"/>
      <c r="N201" s="90"/>
      <c r="O201" s="9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</row>
    <row r="202" spans="1:43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90"/>
      <c r="M202" s="90"/>
      <c r="N202" s="90"/>
      <c r="O202" s="9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</row>
    <row r="203" spans="1:43" ht="12.95" customHeight="1" x14ac:dyDescent="0.25">
      <c r="A203" s="10"/>
      <c r="B203" s="10"/>
      <c r="C203" s="10"/>
      <c r="D203" s="10"/>
      <c r="E203" s="10"/>
      <c r="F203" s="8"/>
      <c r="G203" s="8"/>
      <c r="H203" s="8"/>
      <c r="I203" s="10"/>
      <c r="J203" s="10"/>
      <c r="K203" s="10"/>
      <c r="L203" s="90"/>
      <c r="M203" s="90"/>
      <c r="N203" s="90"/>
      <c r="O203" s="9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</row>
    <row r="204" spans="1:43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90"/>
      <c r="M204" s="90"/>
      <c r="N204" s="90"/>
      <c r="O204" s="9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</row>
    <row r="205" spans="1:43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90"/>
      <c r="M205" s="90"/>
      <c r="N205" s="90"/>
      <c r="O205" s="9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</row>
    <row r="206" spans="1:43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90"/>
      <c r="M206" s="90"/>
      <c r="N206" s="90"/>
      <c r="O206" s="9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</row>
    <row r="207" spans="1:43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90"/>
      <c r="M207" s="90"/>
      <c r="N207" s="90"/>
      <c r="O207" s="9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</row>
    <row r="208" spans="1:43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90"/>
      <c r="M208" s="90"/>
      <c r="N208" s="90"/>
      <c r="O208" s="9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</row>
    <row r="209" spans="1:43" ht="12.9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90"/>
      <c r="M209" s="90"/>
      <c r="N209" s="90"/>
      <c r="O209" s="9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</row>
    <row r="210" spans="1:43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90"/>
      <c r="M210" s="90"/>
      <c r="N210" s="90"/>
      <c r="O210" s="9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</row>
    <row r="211" spans="1:43" ht="12.9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90"/>
      <c r="M211" s="90"/>
      <c r="N211" s="90"/>
      <c r="O211" s="9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</row>
    <row r="212" spans="1:43" ht="12.95" customHeight="1" x14ac:dyDescent="0.25">
      <c r="A212" s="10"/>
      <c r="B212" s="10"/>
      <c r="C212" s="10"/>
      <c r="D212" s="10"/>
      <c r="E212" s="10"/>
      <c r="F212" s="8"/>
      <c r="G212" s="8"/>
      <c r="H212" s="8"/>
      <c r="I212" s="10"/>
      <c r="J212" s="10"/>
      <c r="K212" s="10"/>
      <c r="L212" s="90"/>
      <c r="M212" s="90"/>
      <c r="N212" s="90"/>
      <c r="O212" s="9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</row>
  </sheetData>
  <phoneticPr fontId="0" type="noConversion"/>
  <printOptions horizontalCentered="1"/>
  <pageMargins left="0.57999999999999996" right="0.64" top="0.25" bottom="0.6" header="0.5" footer="0.31"/>
  <pageSetup scale="70" orientation="landscape" horizontalDpi="300" verticalDpi="300" r:id="rId1"/>
  <headerFooter alignWithMargins="0">
    <oddFooter>&amp;L&amp;D&amp;C&amp;16Page 2&amp;R&amp;10r:\app15\appn bills comparison\&amp;F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54"/>
  <sheetViews>
    <sheetView zoomScale="80" zoomScaleNormal="80" workbookViewId="0">
      <selection activeCell="A2" sqref="A2"/>
    </sheetView>
  </sheetViews>
  <sheetFormatPr defaultColWidth="9.75" defaultRowHeight="15.75" x14ac:dyDescent="0.25"/>
  <cols>
    <col min="1" max="2" width="1.75" style="100" customWidth="1"/>
    <col min="3" max="3" width="28.875" style="100" customWidth="1"/>
    <col min="4" max="5" width="2.75" style="100" customWidth="1"/>
    <col min="6" max="6" width="13.125" style="100" bestFit="1" customWidth="1"/>
    <col min="7" max="7" width="2.75" style="100" customWidth="1"/>
    <col min="8" max="8" width="13" style="100" bestFit="1" customWidth="1"/>
    <col min="9" max="9" width="2.75" style="100" customWidth="1"/>
    <col min="10" max="10" width="13.125" style="100" bestFit="1" customWidth="1"/>
    <col min="11" max="11" width="2.625" style="100" customWidth="1"/>
    <col min="12" max="12" width="14.25" style="142" bestFit="1" customWidth="1"/>
    <col min="13" max="13" width="2.75" style="142" customWidth="1"/>
    <col min="14" max="14" width="13" style="142" bestFit="1" customWidth="1"/>
    <col min="15" max="15" width="2.75" style="142" customWidth="1"/>
    <col min="16" max="16" width="13.125" style="142" bestFit="1" customWidth="1"/>
    <col min="17" max="17" width="6.125" style="100" customWidth="1"/>
    <col min="18" max="18" width="13.125" style="100" customWidth="1"/>
    <col min="19" max="19" width="2.75" style="100" customWidth="1"/>
    <col min="20" max="20" width="7.75" style="100" customWidth="1"/>
    <col min="21" max="21" width="3.75" style="100" customWidth="1"/>
    <col min="22" max="22" width="6.75" style="100" customWidth="1"/>
    <col min="23" max="23" width="10.5" style="100" bestFit="1" customWidth="1"/>
    <col min="24" max="16384" width="9.75" style="100"/>
  </cols>
  <sheetData>
    <row r="1" spans="1:52" ht="70.5" customHeight="1" x14ac:dyDescent="0.3">
      <c r="A1" s="163" t="str">
        <f>+'UHS Total'!A1</f>
        <v>Senate CC for SB1 (01-11-17) vs Appropriated FY16-FY17</v>
      </c>
      <c r="B1" s="90"/>
      <c r="C1" s="90"/>
      <c r="D1" s="90"/>
      <c r="E1" s="90"/>
      <c r="F1" s="90"/>
      <c r="G1" s="90"/>
      <c r="H1" s="90"/>
      <c r="I1" s="90"/>
      <c r="J1" s="90"/>
      <c r="K1" s="108" t="s">
        <v>30</v>
      </c>
      <c r="L1" s="120"/>
      <c r="M1" s="120"/>
      <c r="N1" s="120"/>
      <c r="O1" s="120"/>
      <c r="P1" s="12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</row>
    <row r="2" spans="1:52" ht="18" customHeight="1" x14ac:dyDescent="0.25">
      <c r="A2" s="110"/>
      <c r="B2" s="90"/>
      <c r="C2" s="90"/>
      <c r="D2" s="90"/>
      <c r="E2" s="90"/>
      <c r="F2" s="90"/>
      <c r="G2" s="90"/>
      <c r="H2" s="90"/>
      <c r="I2" s="90"/>
      <c r="J2" s="90"/>
      <c r="K2" s="90"/>
      <c r="L2" s="120"/>
      <c r="M2" s="120"/>
      <c r="N2" s="120"/>
      <c r="O2" s="120"/>
      <c r="P2" s="12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2" x14ac:dyDescent="0.25">
      <c r="A3" s="90"/>
      <c r="B3" s="90"/>
      <c r="C3" s="90"/>
      <c r="D3" s="90"/>
      <c r="E3" s="90"/>
      <c r="F3" s="91"/>
      <c r="G3" s="91"/>
      <c r="H3" s="91"/>
      <c r="I3" s="91"/>
      <c r="J3" s="91"/>
      <c r="K3" s="91"/>
      <c r="L3" s="207"/>
      <c r="M3" s="207"/>
      <c r="N3" s="209" t="s">
        <v>105</v>
      </c>
      <c r="O3" s="207"/>
      <c r="P3" s="207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</row>
    <row r="4" spans="1:52" ht="15.75" customHeight="1" x14ac:dyDescent="0.25">
      <c r="A4" s="90"/>
      <c r="B4" s="90"/>
      <c r="C4" s="90"/>
      <c r="D4" s="90"/>
      <c r="E4" s="90"/>
      <c r="F4" s="92" t="s">
        <v>94</v>
      </c>
      <c r="G4" s="91"/>
      <c r="H4" s="91"/>
      <c r="I4" s="91"/>
      <c r="J4" s="91"/>
      <c r="K4" s="90"/>
      <c r="L4" s="92" t="s">
        <v>106</v>
      </c>
      <c r="M4" s="91"/>
      <c r="N4" s="91"/>
      <c r="O4" s="91"/>
      <c r="P4" s="91"/>
      <c r="R4" s="90"/>
      <c r="S4" s="90"/>
      <c r="T4" s="90"/>
      <c r="U4" s="90"/>
      <c r="V4" s="90"/>
    </row>
    <row r="5" spans="1:52" ht="12.95" customHeight="1" x14ac:dyDescent="0.25">
      <c r="A5" s="90"/>
      <c r="B5" s="90"/>
      <c r="C5" s="90"/>
      <c r="D5" s="90"/>
      <c r="E5" s="90"/>
      <c r="F5" s="109" t="s">
        <v>1</v>
      </c>
      <c r="G5" s="110"/>
      <c r="H5" s="109" t="s">
        <v>1</v>
      </c>
      <c r="I5" s="111"/>
      <c r="J5" s="109" t="s">
        <v>2</v>
      </c>
      <c r="K5" s="110"/>
      <c r="L5" s="82" t="s">
        <v>52</v>
      </c>
      <c r="M5" s="83"/>
      <c r="N5" s="82" t="s">
        <v>52</v>
      </c>
      <c r="O5" s="111"/>
      <c r="P5" s="109" t="s">
        <v>2</v>
      </c>
      <c r="R5" s="227" t="s">
        <v>3</v>
      </c>
      <c r="S5" s="91"/>
      <c r="T5" s="91"/>
      <c r="U5" s="90"/>
      <c r="V5" s="90"/>
    </row>
    <row r="6" spans="1:52" ht="12.95" customHeight="1" x14ac:dyDescent="0.25">
      <c r="A6" s="90"/>
      <c r="B6" s="90"/>
      <c r="C6" s="90"/>
      <c r="D6" s="90"/>
      <c r="E6" s="90"/>
      <c r="F6" s="93" t="s">
        <v>95</v>
      </c>
      <c r="G6" s="94"/>
      <c r="H6" s="93" t="s">
        <v>96</v>
      </c>
      <c r="I6" s="111"/>
      <c r="J6" s="93" t="s">
        <v>4</v>
      </c>
      <c r="K6" s="94"/>
      <c r="L6" s="93" t="s">
        <v>107</v>
      </c>
      <c r="M6" s="94"/>
      <c r="N6" s="93" t="s">
        <v>108</v>
      </c>
      <c r="O6" s="111"/>
      <c r="P6" s="93" t="s">
        <v>4</v>
      </c>
      <c r="R6" s="93" t="s">
        <v>5</v>
      </c>
      <c r="S6" s="93"/>
      <c r="T6" s="93" t="s">
        <v>6</v>
      </c>
      <c r="U6" s="94"/>
      <c r="V6" s="94"/>
    </row>
    <row r="7" spans="1:52" ht="12.95" customHeight="1" x14ac:dyDescent="0.25">
      <c r="A7" s="112" t="s">
        <v>7</v>
      </c>
      <c r="B7" s="90"/>
      <c r="C7" s="90"/>
      <c r="D7" s="90"/>
      <c r="E7" s="90"/>
      <c r="F7" s="90"/>
      <c r="G7" s="90"/>
      <c r="H7" s="90"/>
      <c r="I7" s="90"/>
      <c r="J7" s="90"/>
      <c r="K7" s="97"/>
      <c r="L7" s="120"/>
      <c r="M7" s="120"/>
      <c r="N7" s="120"/>
      <c r="O7" s="120"/>
      <c r="P7" s="120"/>
      <c r="Q7" s="9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</row>
    <row r="8" spans="1:52" ht="15.95" customHeight="1" x14ac:dyDescent="0.25">
      <c r="A8" s="90"/>
      <c r="B8" s="90"/>
      <c r="C8" s="90" t="s">
        <v>9</v>
      </c>
      <c r="E8" s="90"/>
      <c r="F8" s="130">
        <v>27398289</v>
      </c>
      <c r="G8" s="130"/>
      <c r="H8" s="130">
        <v>27398290</v>
      </c>
      <c r="I8" s="76"/>
      <c r="J8" s="76">
        <f>F8+H8</f>
        <v>54796579</v>
      </c>
      <c r="K8" s="119"/>
      <c r="L8" s="130">
        <v>29140353</v>
      </c>
      <c r="M8" s="130"/>
      <c r="N8" s="130">
        <v>29140354</v>
      </c>
      <c r="O8" s="130"/>
      <c r="P8" s="130">
        <f>L8+N8</f>
        <v>58280707</v>
      </c>
      <c r="Q8" s="119"/>
      <c r="R8" s="76">
        <f>P8-J8</f>
        <v>3484128</v>
      </c>
      <c r="S8" s="90"/>
      <c r="T8" s="228">
        <f>P8/J8-1</f>
        <v>6.3582947395310896E-2</v>
      </c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</row>
    <row r="9" spans="1:52" ht="15.95" customHeight="1" x14ac:dyDescent="0.25">
      <c r="A9" s="90"/>
      <c r="B9" s="90"/>
      <c r="C9" s="90" t="s">
        <v>10</v>
      </c>
      <c r="E9" s="90"/>
      <c r="F9" s="131">
        <v>1152601</v>
      </c>
      <c r="G9" s="131"/>
      <c r="H9" s="131">
        <v>1152601</v>
      </c>
      <c r="I9" s="75"/>
      <c r="J9" s="75">
        <f>F9+H9</f>
        <v>2305202</v>
      </c>
      <c r="K9" s="78"/>
      <c r="L9" s="131">
        <v>1065330</v>
      </c>
      <c r="M9" s="131"/>
      <c r="N9" s="131">
        <v>1065330</v>
      </c>
      <c r="O9" s="131"/>
      <c r="P9" s="131">
        <f>L9+N9</f>
        <v>2130660</v>
      </c>
      <c r="Q9" s="78"/>
      <c r="R9" s="75">
        <f>P9-J9</f>
        <v>-174542</v>
      </c>
      <c r="S9" s="90"/>
      <c r="T9" s="228">
        <f>P9/J9-1</f>
        <v>-7.5716574946577353E-2</v>
      </c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</row>
    <row r="10" spans="1:52" ht="15.95" customHeight="1" x14ac:dyDescent="0.25">
      <c r="A10" s="90"/>
      <c r="B10" s="90"/>
      <c r="C10" s="90" t="s">
        <v>12</v>
      </c>
      <c r="E10" s="90"/>
      <c r="F10" s="131">
        <v>5421973</v>
      </c>
      <c r="G10" s="131"/>
      <c r="H10" s="131">
        <v>5421973</v>
      </c>
      <c r="I10" s="75"/>
      <c r="J10" s="75">
        <f>F10+H10</f>
        <v>10843946</v>
      </c>
      <c r="K10" s="78"/>
      <c r="L10" s="131">
        <v>4999024</v>
      </c>
      <c r="M10" s="131"/>
      <c r="N10" s="131">
        <v>4999024</v>
      </c>
      <c r="O10" s="131"/>
      <c r="P10" s="131">
        <f>L10+N10</f>
        <v>9998048</v>
      </c>
      <c r="Q10" s="78"/>
      <c r="R10" s="75">
        <f>P10-J10</f>
        <v>-845898</v>
      </c>
      <c r="S10" s="90"/>
      <c r="T10" s="228">
        <f>P10/J10-1</f>
        <v>-7.8006474764813483E-2</v>
      </c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</row>
    <row r="11" spans="1:52" ht="15.95" customHeight="1" x14ac:dyDescent="0.25">
      <c r="A11" s="90"/>
      <c r="B11" s="90"/>
      <c r="C11" s="123" t="s">
        <v>13</v>
      </c>
      <c r="D11" s="90"/>
      <c r="E11" s="90"/>
      <c r="F11" s="171">
        <f>SUM(F8:F10)</f>
        <v>33972863</v>
      </c>
      <c r="G11" s="171"/>
      <c r="H11" s="171">
        <f>SUM(H7:H10)</f>
        <v>33972864</v>
      </c>
      <c r="I11" s="114"/>
      <c r="J11" s="77">
        <f>F11+H11</f>
        <v>67945727</v>
      </c>
      <c r="K11" s="78"/>
      <c r="L11" s="171">
        <f>SUM(L8:L10)</f>
        <v>35204707</v>
      </c>
      <c r="M11" s="171"/>
      <c r="N11" s="171">
        <f>SUM(N7:N10)</f>
        <v>35204708</v>
      </c>
      <c r="O11" s="114"/>
      <c r="P11" s="171">
        <f>L11+N11</f>
        <v>70409415</v>
      </c>
      <c r="Q11" s="78"/>
      <c r="R11" s="77">
        <f>P11-J11</f>
        <v>2463688</v>
      </c>
      <c r="S11" s="229"/>
      <c r="T11" s="230">
        <f>P11/J11-1</f>
        <v>3.6259645878835123E-2</v>
      </c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</row>
    <row r="12" spans="1:52" ht="12.95" customHeight="1" x14ac:dyDescent="0.25">
      <c r="A12" s="90"/>
      <c r="B12" s="90"/>
      <c r="C12" s="90"/>
      <c r="D12" s="90"/>
      <c r="E12" s="90"/>
      <c r="F12" s="132"/>
      <c r="G12" s="132"/>
      <c r="H12" s="132"/>
      <c r="I12" s="75"/>
      <c r="J12" s="78"/>
      <c r="K12" s="78"/>
      <c r="L12" s="132"/>
      <c r="M12" s="132"/>
      <c r="N12" s="132"/>
      <c r="O12" s="131"/>
      <c r="P12" s="132"/>
      <c r="Q12" s="78"/>
      <c r="R12" s="78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</row>
    <row r="13" spans="1:52" ht="12.95" customHeight="1" x14ac:dyDescent="0.25">
      <c r="A13" s="112" t="s">
        <v>14</v>
      </c>
      <c r="B13" s="90"/>
      <c r="C13" s="90"/>
      <c r="D13" s="90"/>
      <c r="E13" s="90"/>
      <c r="F13" s="131"/>
      <c r="G13" s="131"/>
      <c r="H13" s="131"/>
      <c r="I13" s="75"/>
      <c r="J13" s="75"/>
      <c r="K13" s="78"/>
      <c r="L13" s="131"/>
      <c r="M13" s="131"/>
      <c r="N13" s="131"/>
      <c r="O13" s="131"/>
      <c r="P13" s="131"/>
      <c r="Q13" s="78"/>
      <c r="R13" s="75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</row>
    <row r="14" spans="1:52" ht="18" customHeight="1" x14ac:dyDescent="0.25">
      <c r="A14" s="90"/>
      <c r="B14" s="90"/>
      <c r="C14" s="90" t="s">
        <v>36</v>
      </c>
      <c r="D14" s="90"/>
      <c r="E14" s="90"/>
      <c r="F14" s="131">
        <v>397531</v>
      </c>
      <c r="G14" s="131"/>
      <c r="H14" s="131">
        <v>397531</v>
      </c>
      <c r="I14" s="75"/>
      <c r="J14" s="75">
        <f>F14+H14</f>
        <v>795062</v>
      </c>
      <c r="K14" s="78"/>
      <c r="L14" s="131"/>
      <c r="M14" s="131"/>
      <c r="N14" s="131"/>
      <c r="O14" s="131"/>
      <c r="P14" s="131">
        <f>L14+N14</f>
        <v>0</v>
      </c>
      <c r="Q14" s="78"/>
      <c r="R14" s="75">
        <f>P14-J14</f>
        <v>-795062</v>
      </c>
      <c r="S14" s="90"/>
      <c r="T14" s="231">
        <f>P14/J14-1</f>
        <v>-1</v>
      </c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</row>
    <row r="15" spans="1:52" ht="18" customHeight="1" x14ac:dyDescent="0.25">
      <c r="A15" s="90"/>
      <c r="B15" s="90"/>
      <c r="C15" s="90" t="s">
        <v>35</v>
      </c>
      <c r="D15" s="90"/>
      <c r="E15" s="90"/>
      <c r="F15" s="131">
        <v>2296609</v>
      </c>
      <c r="G15" s="131"/>
      <c r="H15" s="131">
        <v>2296609</v>
      </c>
      <c r="I15" s="75"/>
      <c r="J15" s="75">
        <f>F15+H15</f>
        <v>4593218</v>
      </c>
      <c r="K15" s="78"/>
      <c r="L15" s="131"/>
      <c r="M15" s="131"/>
      <c r="N15" s="131"/>
      <c r="O15" s="131"/>
      <c r="P15" s="131">
        <f>L15+N15</f>
        <v>0</v>
      </c>
      <c r="Q15" s="78"/>
      <c r="R15" s="75">
        <f>P15-J15</f>
        <v>-4593218</v>
      </c>
      <c r="S15" s="90"/>
      <c r="T15" s="231">
        <f>P15/J15-1</f>
        <v>-1</v>
      </c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</row>
    <row r="16" spans="1:52" ht="15.95" customHeight="1" x14ac:dyDescent="0.25">
      <c r="A16" s="90"/>
      <c r="B16" s="90"/>
      <c r="C16" s="123" t="s">
        <v>13</v>
      </c>
      <c r="D16" s="90"/>
      <c r="E16" s="90"/>
      <c r="F16" s="171">
        <f>SUM(F14:F15)</f>
        <v>2694140</v>
      </c>
      <c r="G16" s="171"/>
      <c r="H16" s="171">
        <f>SUM(H14:H15)</f>
        <v>2694140</v>
      </c>
      <c r="I16" s="77"/>
      <c r="J16" s="77">
        <f>SUM(J14:J15)</f>
        <v>5388280</v>
      </c>
      <c r="K16" s="78"/>
      <c r="L16" s="171">
        <f>SUM(L14:L15)</f>
        <v>0</v>
      </c>
      <c r="M16" s="171"/>
      <c r="N16" s="171">
        <f>SUM(N14:N15)</f>
        <v>0</v>
      </c>
      <c r="O16" s="171"/>
      <c r="P16" s="171">
        <f>SUM(P14:P15)</f>
        <v>0</v>
      </c>
      <c r="Q16" s="78"/>
      <c r="R16" s="77">
        <f>SUM(R14:R15)</f>
        <v>-5388280</v>
      </c>
      <c r="S16" s="229"/>
      <c r="T16" s="230">
        <f>P16/J16-1</f>
        <v>-1</v>
      </c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</row>
    <row r="17" spans="1:52" ht="9.75" customHeight="1" x14ac:dyDescent="0.25">
      <c r="A17" s="90"/>
      <c r="B17" s="90"/>
      <c r="C17" s="90"/>
      <c r="D17" s="90"/>
      <c r="E17" s="90"/>
      <c r="F17" s="131"/>
      <c r="G17" s="131"/>
      <c r="H17" s="131"/>
      <c r="I17" s="75"/>
      <c r="J17" s="75"/>
      <c r="K17" s="78"/>
      <c r="L17" s="131"/>
      <c r="M17" s="131"/>
      <c r="N17" s="131"/>
      <c r="O17" s="131"/>
      <c r="P17" s="131"/>
      <c r="Q17" s="78"/>
      <c r="R17" s="75"/>
      <c r="S17" s="90"/>
      <c r="T17" s="231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18" customHeight="1" x14ac:dyDescent="0.25">
      <c r="A18" s="112" t="s">
        <v>41</v>
      </c>
      <c r="B18" s="90"/>
      <c r="C18" s="90"/>
      <c r="D18" s="90"/>
      <c r="E18" s="90"/>
      <c r="F18" s="131"/>
      <c r="G18" s="131"/>
      <c r="H18" s="131"/>
      <c r="I18" s="75"/>
      <c r="J18" s="75"/>
      <c r="K18" s="78"/>
      <c r="L18" s="131"/>
      <c r="M18" s="131"/>
      <c r="N18" s="131"/>
      <c r="O18" s="131"/>
      <c r="P18" s="131"/>
      <c r="Q18" s="78"/>
      <c r="R18" s="75"/>
      <c r="S18" s="90"/>
      <c r="T18" s="231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4.5" customHeight="1" x14ac:dyDescent="0.25">
      <c r="A19" s="90"/>
      <c r="B19" s="90"/>
      <c r="C19" s="90"/>
      <c r="D19" s="90"/>
      <c r="E19" s="90"/>
      <c r="F19" s="131"/>
      <c r="G19" s="131"/>
      <c r="H19" s="131"/>
      <c r="I19" s="75"/>
      <c r="J19" s="75"/>
      <c r="K19" s="78"/>
      <c r="L19" s="131"/>
      <c r="M19" s="131"/>
      <c r="N19" s="131"/>
      <c r="O19" s="131"/>
      <c r="P19" s="131"/>
      <c r="Q19" s="78"/>
      <c r="R19" s="75"/>
      <c r="S19" s="90"/>
      <c r="T19" s="228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</row>
    <row r="20" spans="1:52" hidden="1" x14ac:dyDescent="0.25">
      <c r="A20" s="90"/>
      <c r="B20" s="90"/>
      <c r="C20" s="90" t="s">
        <v>50</v>
      </c>
      <c r="D20" s="90"/>
      <c r="E20" s="90"/>
      <c r="F20" s="131">
        <v>0</v>
      </c>
      <c r="G20" s="131"/>
      <c r="H20" s="131">
        <v>0</v>
      </c>
      <c r="I20" s="75"/>
      <c r="J20" s="75">
        <f>F20+H20</f>
        <v>0</v>
      </c>
      <c r="K20" s="78"/>
      <c r="L20" s="131">
        <v>0</v>
      </c>
      <c r="M20" s="131"/>
      <c r="N20" s="131">
        <v>0</v>
      </c>
      <c r="O20" s="131"/>
      <c r="P20" s="131">
        <f>L20+N20</f>
        <v>0</v>
      </c>
      <c r="Q20" s="78"/>
      <c r="R20" s="75">
        <f>P20-J20</f>
        <v>0</v>
      </c>
      <c r="S20" s="90"/>
      <c r="T20" s="228" t="e">
        <f>P20/J20-1</f>
        <v>#DIV/0!</v>
      </c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</row>
    <row r="21" spans="1:52" x14ac:dyDescent="0.25">
      <c r="A21" s="90"/>
      <c r="B21" s="90"/>
      <c r="C21" s="90" t="s">
        <v>97</v>
      </c>
      <c r="D21" s="90"/>
      <c r="E21" s="90"/>
      <c r="F21" s="131">
        <v>166791</v>
      </c>
      <c r="G21" s="131"/>
      <c r="H21" s="131">
        <v>166791</v>
      </c>
      <c r="I21" s="75"/>
      <c r="J21" s="75">
        <f>F21+H21</f>
        <v>333582</v>
      </c>
      <c r="K21" s="78"/>
      <c r="L21" s="131">
        <v>139165</v>
      </c>
      <c r="M21" s="131"/>
      <c r="N21" s="131">
        <v>139165</v>
      </c>
      <c r="O21" s="131"/>
      <c r="P21" s="131">
        <f>L21+N21</f>
        <v>278330</v>
      </c>
      <c r="Q21" s="78"/>
      <c r="R21" s="75">
        <f>P21-J21</f>
        <v>-55252</v>
      </c>
      <c r="S21" s="90"/>
      <c r="T21" s="228">
        <f>P21/J21-1</f>
        <v>-0.16563243820110196</v>
      </c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</row>
    <row r="22" spans="1:52" ht="18" customHeight="1" x14ac:dyDescent="0.25">
      <c r="A22" s="90"/>
      <c r="B22" s="90"/>
      <c r="C22" s="90" t="s">
        <v>21</v>
      </c>
      <c r="D22" s="90"/>
      <c r="E22" s="90"/>
      <c r="F22" s="131">
        <v>2375628</v>
      </c>
      <c r="G22" s="131"/>
      <c r="H22" s="131">
        <v>2390800</v>
      </c>
      <c r="I22" s="75"/>
      <c r="J22" s="75">
        <f t="shared" ref="J22:J24" si="0">F22+H22</f>
        <v>4766428</v>
      </c>
      <c r="K22" s="78"/>
      <c r="L22" s="131">
        <v>2277559</v>
      </c>
      <c r="M22" s="131"/>
      <c r="N22" s="131">
        <v>2294720</v>
      </c>
      <c r="O22" s="131"/>
      <c r="P22" s="131">
        <f t="shared" ref="P22:P24" si="1">L22+N22</f>
        <v>4572279</v>
      </c>
      <c r="Q22" s="78"/>
      <c r="R22" s="75">
        <f t="shared" ref="R22:R24" si="2">P22-J22</f>
        <v>-194149</v>
      </c>
      <c r="S22" s="90"/>
      <c r="T22" s="228">
        <f t="shared" ref="T22:T25" si="3">P22/J22-1</f>
        <v>-4.0732598918938878E-2</v>
      </c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</row>
    <row r="23" spans="1:52" ht="18" customHeight="1" x14ac:dyDescent="0.25">
      <c r="A23" s="90"/>
      <c r="B23" s="90"/>
      <c r="C23" s="90" t="s">
        <v>74</v>
      </c>
      <c r="D23" s="90"/>
      <c r="E23" s="90"/>
      <c r="F23" s="131">
        <v>151004</v>
      </c>
      <c r="G23" s="131"/>
      <c r="H23" s="131">
        <v>151004</v>
      </c>
      <c r="I23" s="75"/>
      <c r="J23" s="75">
        <f t="shared" si="0"/>
        <v>302008</v>
      </c>
      <c r="K23" s="78"/>
      <c r="L23" s="131">
        <v>144964</v>
      </c>
      <c r="M23" s="131"/>
      <c r="N23" s="131">
        <v>144964</v>
      </c>
      <c r="O23" s="131"/>
      <c r="P23" s="131">
        <f t="shared" si="1"/>
        <v>289928</v>
      </c>
      <c r="Q23" s="78"/>
      <c r="R23" s="75">
        <f>P23-J23</f>
        <v>-12080</v>
      </c>
      <c r="S23" s="90"/>
      <c r="T23" s="228">
        <f>P23/J23-1</f>
        <v>-3.9998940425419183E-2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</row>
    <row r="24" spans="1:52" ht="18" customHeight="1" x14ac:dyDescent="0.25">
      <c r="A24" s="90"/>
      <c r="B24" s="90"/>
      <c r="C24" s="90" t="s">
        <v>11</v>
      </c>
      <c r="D24" s="90"/>
      <c r="E24" s="90"/>
      <c r="F24" s="131">
        <v>1803752</v>
      </c>
      <c r="G24" s="131"/>
      <c r="H24" s="131">
        <v>1932740</v>
      </c>
      <c r="I24" s="75"/>
      <c r="J24" s="75">
        <f t="shared" si="0"/>
        <v>3736492</v>
      </c>
      <c r="K24" s="78"/>
      <c r="L24" s="131">
        <v>2042460</v>
      </c>
      <c r="M24" s="131"/>
      <c r="N24" s="131">
        <v>2135566</v>
      </c>
      <c r="O24" s="131"/>
      <c r="P24" s="131">
        <f t="shared" si="1"/>
        <v>4178026</v>
      </c>
      <c r="Q24" s="78"/>
      <c r="R24" s="75">
        <f t="shared" si="2"/>
        <v>441534</v>
      </c>
      <c r="S24" s="90"/>
      <c r="T24" s="228">
        <f>P24/J24-1</f>
        <v>0.11816805709740574</v>
      </c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</row>
    <row r="25" spans="1:52" x14ac:dyDescent="0.25">
      <c r="A25" s="90"/>
      <c r="B25" s="90"/>
      <c r="C25" s="123" t="s">
        <v>13</v>
      </c>
      <c r="D25" s="90"/>
      <c r="E25" s="90"/>
      <c r="F25" s="171">
        <f>SUM(F19:F24)</f>
        <v>4497175</v>
      </c>
      <c r="G25" s="171"/>
      <c r="H25" s="171">
        <f>SUM(H19:H24)</f>
        <v>4641335</v>
      </c>
      <c r="I25" s="77"/>
      <c r="J25" s="77">
        <f>SUM(J19:J24)</f>
        <v>9138510</v>
      </c>
      <c r="K25" s="78"/>
      <c r="L25" s="171">
        <f>SUM(L19:L24)</f>
        <v>4604148</v>
      </c>
      <c r="M25" s="171"/>
      <c r="N25" s="171">
        <f>SUM(N19:N24)</f>
        <v>4714415</v>
      </c>
      <c r="O25" s="171"/>
      <c r="P25" s="171">
        <f>SUM(P19:P24)</f>
        <v>9318563</v>
      </c>
      <c r="Q25" s="78"/>
      <c r="R25" s="77">
        <f>SUM(R19:R24)</f>
        <v>180053</v>
      </c>
      <c r="S25" s="229"/>
      <c r="T25" s="230">
        <f t="shared" si="3"/>
        <v>1.9702664876440457E-2</v>
      </c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</row>
    <row r="26" spans="1:52" ht="12.75" customHeight="1" x14ac:dyDescent="0.25">
      <c r="A26" s="90"/>
      <c r="B26" s="90"/>
      <c r="C26" s="90"/>
      <c r="D26" s="90"/>
      <c r="E26" s="90"/>
      <c r="F26" s="132"/>
      <c r="G26" s="131"/>
      <c r="H26" s="132"/>
      <c r="I26" s="75"/>
      <c r="J26" s="78"/>
      <c r="K26" s="78"/>
      <c r="L26" s="132"/>
      <c r="M26" s="131"/>
      <c r="N26" s="132"/>
      <c r="O26" s="131"/>
      <c r="P26" s="132"/>
      <c r="Q26" s="78"/>
      <c r="R26" s="78"/>
      <c r="S26" s="90"/>
      <c r="T26" s="228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2" ht="16.5" thickBot="1" x14ac:dyDescent="0.3">
      <c r="A27" s="90"/>
      <c r="B27" s="90"/>
      <c r="C27" s="123" t="s">
        <v>22</v>
      </c>
      <c r="D27" s="90"/>
      <c r="E27" s="90"/>
      <c r="F27" s="173">
        <f>F11+F25+F16</f>
        <v>41164178</v>
      </c>
      <c r="G27" s="173"/>
      <c r="H27" s="173">
        <f>H11+H25+H16</f>
        <v>41308339</v>
      </c>
      <c r="I27" s="86"/>
      <c r="J27" s="86">
        <f>J11+J25+J16</f>
        <v>82472517</v>
      </c>
      <c r="K27" s="119"/>
      <c r="L27" s="173">
        <f>L11+L25+L16</f>
        <v>39808855</v>
      </c>
      <c r="M27" s="173"/>
      <c r="N27" s="173">
        <f>N11+N25+N16</f>
        <v>39919123</v>
      </c>
      <c r="O27" s="173"/>
      <c r="P27" s="173">
        <f>P11+P25+P16</f>
        <v>79727978</v>
      </c>
      <c r="Q27" s="119"/>
      <c r="R27" s="86">
        <f>R11+R25+R16</f>
        <v>-2744539</v>
      </c>
      <c r="S27" s="86"/>
      <c r="T27" s="232">
        <f>P27/J27-1</f>
        <v>-3.3278225278367546E-2</v>
      </c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</row>
    <row r="28" spans="1:52" ht="12.95" customHeight="1" thickTop="1" x14ac:dyDescent="0.25">
      <c r="A28" s="90"/>
      <c r="B28" s="90"/>
      <c r="C28" s="90"/>
      <c r="D28" s="90"/>
      <c r="E28" s="90"/>
      <c r="F28" s="132"/>
      <c r="G28" s="131"/>
      <c r="H28" s="132"/>
      <c r="I28" s="75"/>
      <c r="J28" s="78"/>
      <c r="K28" s="78"/>
      <c r="L28" s="132"/>
      <c r="M28" s="131"/>
      <c r="N28" s="132"/>
      <c r="O28" s="131"/>
      <c r="P28" s="132"/>
      <c r="Q28" s="78"/>
      <c r="R28" s="78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1:52" ht="12.95" customHeight="1" x14ac:dyDescent="0.25">
      <c r="A29" s="112" t="s">
        <v>23</v>
      </c>
      <c r="B29" s="90"/>
      <c r="C29" s="90"/>
      <c r="D29" s="90"/>
      <c r="E29" s="90"/>
      <c r="F29" s="131"/>
      <c r="G29" s="131"/>
      <c r="H29" s="131"/>
      <c r="I29" s="75"/>
      <c r="J29" s="75"/>
      <c r="K29" s="78"/>
      <c r="L29" s="131"/>
      <c r="M29" s="131"/>
      <c r="N29" s="131"/>
      <c r="O29" s="131"/>
      <c r="P29" s="131"/>
      <c r="Q29" s="78"/>
      <c r="R29" s="75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ht="15.95" customHeight="1" x14ac:dyDescent="0.25">
      <c r="A30" s="90"/>
      <c r="B30" s="90"/>
      <c r="C30" s="120" t="s">
        <v>55</v>
      </c>
      <c r="D30" s="90"/>
      <c r="E30" s="90"/>
      <c r="F30" s="130">
        <v>23988982</v>
      </c>
      <c r="G30" s="137"/>
      <c r="H30" s="130">
        <v>24025035</v>
      </c>
      <c r="I30" s="76"/>
      <c r="J30" s="76">
        <f t="shared" ref="J30" si="4">F30+H30</f>
        <v>48014017</v>
      </c>
      <c r="K30" s="119"/>
      <c r="L30" s="130">
        <v>22449540</v>
      </c>
      <c r="M30" s="137"/>
      <c r="N30" s="130">
        <v>22431507</v>
      </c>
      <c r="O30" s="130"/>
      <c r="P30" s="130">
        <f t="shared" ref="P30" si="5">L30+N30</f>
        <v>44881047</v>
      </c>
      <c r="Q30" s="119"/>
      <c r="R30" s="76">
        <f t="shared" ref="R30" si="6">P30-J30</f>
        <v>-3132970</v>
      </c>
      <c r="S30" s="90"/>
      <c r="T30" s="228">
        <f t="shared" ref="T30" si="7">P30/J30-1</f>
        <v>-6.5251153637072234E-2</v>
      </c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ht="15.95" hidden="1" customHeight="1" x14ac:dyDescent="0.25">
      <c r="A31" s="90"/>
      <c r="B31" s="90"/>
      <c r="C31" s="120" t="s">
        <v>59</v>
      </c>
      <c r="D31" s="90"/>
      <c r="E31" s="90"/>
      <c r="F31" s="131">
        <v>0</v>
      </c>
      <c r="G31" s="137"/>
      <c r="H31" s="131">
        <v>0</v>
      </c>
      <c r="I31" s="76"/>
      <c r="J31" s="75">
        <f t="shared" ref="J31:J37" si="8">F31+H31</f>
        <v>0</v>
      </c>
      <c r="K31" s="119"/>
      <c r="L31" s="131">
        <v>0</v>
      </c>
      <c r="M31" s="137"/>
      <c r="N31" s="131">
        <v>0</v>
      </c>
      <c r="O31" s="130"/>
      <c r="P31" s="131">
        <f t="shared" ref="P31:P37" si="9">L31+N31</f>
        <v>0</v>
      </c>
      <c r="Q31" s="119"/>
      <c r="R31" s="75">
        <f t="shared" ref="R31:R37" si="10">P31-J31</f>
        <v>0</v>
      </c>
      <c r="S31" s="90"/>
      <c r="T31" s="228" t="e">
        <f t="shared" ref="T31:T37" si="11">P31/J31-1</f>
        <v>#DIV/0!</v>
      </c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1:52" ht="15.95" customHeight="1" x14ac:dyDescent="0.25">
      <c r="A32" s="90"/>
      <c r="B32" s="90"/>
      <c r="C32" s="123" t="s">
        <v>77</v>
      </c>
      <c r="D32" s="90"/>
      <c r="E32" s="90"/>
      <c r="F32" s="171">
        <f>SUM(F30:F31)</f>
        <v>23988982</v>
      </c>
      <c r="G32" s="171"/>
      <c r="H32" s="171">
        <f>SUM(H30:H31)</f>
        <v>24025035</v>
      </c>
      <c r="I32" s="77"/>
      <c r="J32" s="77">
        <f>SUM(J30:J31)</f>
        <v>48014017</v>
      </c>
      <c r="K32" s="78"/>
      <c r="L32" s="171">
        <f>SUM(L30:L31)</f>
        <v>22449540</v>
      </c>
      <c r="M32" s="171"/>
      <c r="N32" s="171">
        <f>SUM(N30:N31)</f>
        <v>22431507</v>
      </c>
      <c r="O32" s="171"/>
      <c r="P32" s="77">
        <f>SUM(P30:P31)</f>
        <v>44881047</v>
      </c>
      <c r="Q32" s="78"/>
      <c r="R32" s="77">
        <f t="shared" si="10"/>
        <v>-3132970</v>
      </c>
      <c r="S32" s="229"/>
      <c r="T32" s="230">
        <f>P32/J32-1</f>
        <v>-6.5251153637072234E-2</v>
      </c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</row>
    <row r="33" spans="1:52" ht="21.75" customHeight="1" x14ac:dyDescent="0.25">
      <c r="A33" s="90"/>
      <c r="B33" s="90"/>
      <c r="C33" s="90" t="s">
        <v>24</v>
      </c>
      <c r="D33" s="90"/>
      <c r="E33" s="90"/>
      <c r="F33" s="132">
        <v>161450</v>
      </c>
      <c r="G33" s="131"/>
      <c r="H33" s="132">
        <v>161450</v>
      </c>
      <c r="I33" s="75"/>
      <c r="J33" s="78">
        <f t="shared" si="8"/>
        <v>322900</v>
      </c>
      <c r="K33" s="78"/>
      <c r="L33" s="132">
        <v>951073</v>
      </c>
      <c r="M33" s="131"/>
      <c r="N33" s="132">
        <v>951073</v>
      </c>
      <c r="O33" s="131"/>
      <c r="P33" s="131">
        <f t="shared" si="9"/>
        <v>1902146</v>
      </c>
      <c r="Q33" s="78"/>
      <c r="R33" s="75">
        <f>P33-J33</f>
        <v>1579246</v>
      </c>
      <c r="S33" s="90"/>
      <c r="T33" s="228">
        <f t="shared" si="11"/>
        <v>4.8908206875193558</v>
      </c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ht="15.95" customHeight="1" x14ac:dyDescent="0.25">
      <c r="A34" s="90"/>
      <c r="B34" s="90"/>
      <c r="C34" s="90" t="s">
        <v>25</v>
      </c>
      <c r="D34" s="90"/>
      <c r="E34" s="90"/>
      <c r="F34" s="131">
        <v>17005560</v>
      </c>
      <c r="G34" s="131"/>
      <c r="H34" s="131">
        <v>17113668</v>
      </c>
      <c r="I34" s="75"/>
      <c r="J34" s="75">
        <f t="shared" si="8"/>
        <v>34119228</v>
      </c>
      <c r="K34" s="78"/>
      <c r="L34" s="131">
        <v>16408242</v>
      </c>
      <c r="M34" s="131"/>
      <c r="N34" s="131">
        <v>16536543</v>
      </c>
      <c r="O34" s="131"/>
      <c r="P34" s="131">
        <f t="shared" si="9"/>
        <v>32944785</v>
      </c>
      <c r="Q34" s="78"/>
      <c r="R34" s="75">
        <f t="shared" si="10"/>
        <v>-1174443</v>
      </c>
      <c r="S34" s="90"/>
      <c r="T34" s="228">
        <f t="shared" si="11"/>
        <v>-3.4421734278395788E-2</v>
      </c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</row>
    <row r="35" spans="1:52" ht="15.95" customHeight="1" x14ac:dyDescent="0.25">
      <c r="A35" s="90"/>
      <c r="B35" s="90"/>
      <c r="C35" s="113" t="s">
        <v>47</v>
      </c>
      <c r="E35" s="90"/>
      <c r="F35" s="171">
        <f>SUBTOTAL(9,F33:F34)</f>
        <v>17167010</v>
      </c>
      <c r="G35" s="171"/>
      <c r="H35" s="171">
        <f>SUBTOTAL(9,H33:H34)</f>
        <v>17275118</v>
      </c>
      <c r="I35" s="77"/>
      <c r="J35" s="77">
        <f t="shared" si="8"/>
        <v>34442128</v>
      </c>
      <c r="K35" s="78"/>
      <c r="L35" s="171">
        <f>SUBTOTAL(9,L33:L34)</f>
        <v>17359315</v>
      </c>
      <c r="M35" s="171"/>
      <c r="N35" s="171">
        <f>SUBTOTAL(9,N33:N34)</f>
        <v>17487616</v>
      </c>
      <c r="O35" s="171"/>
      <c r="P35" s="171">
        <f t="shared" si="9"/>
        <v>34846931</v>
      </c>
      <c r="Q35" s="78"/>
      <c r="R35" s="77">
        <f t="shared" si="10"/>
        <v>404803</v>
      </c>
      <c r="S35" s="229"/>
      <c r="T35" s="230">
        <f t="shared" si="11"/>
        <v>1.1753135578614682E-2</v>
      </c>
      <c r="U35" s="90"/>
      <c r="V35" s="90"/>
    </row>
    <row r="36" spans="1:52" s="9" customFormat="1" ht="15.95" customHeight="1" x14ac:dyDescent="0.25">
      <c r="A36" s="10"/>
      <c r="B36" s="10"/>
      <c r="C36" s="84" t="s">
        <v>116</v>
      </c>
      <c r="E36" s="10"/>
      <c r="F36" s="244">
        <v>8186</v>
      </c>
      <c r="G36" s="244"/>
      <c r="H36" s="244">
        <v>8186</v>
      </c>
      <c r="I36" s="244"/>
      <c r="J36" s="131">
        <f t="shared" si="8"/>
        <v>16372</v>
      </c>
      <c r="K36" s="78"/>
      <c r="L36" s="244"/>
      <c r="M36" s="244"/>
      <c r="N36" s="244"/>
      <c r="O36" s="244"/>
      <c r="P36" s="75">
        <f t="shared" si="9"/>
        <v>0</v>
      </c>
      <c r="Q36" s="78"/>
      <c r="R36" s="131">
        <f t="shared" si="10"/>
        <v>-16372</v>
      </c>
      <c r="S36" s="248"/>
      <c r="T36" s="228">
        <f t="shared" si="11"/>
        <v>-1</v>
      </c>
      <c r="U36" s="10"/>
      <c r="V36" s="10"/>
    </row>
    <row r="37" spans="1:52" ht="19.149999999999999" customHeight="1" thickBot="1" x14ac:dyDescent="0.3">
      <c r="A37" s="90"/>
      <c r="B37" s="90"/>
      <c r="C37" s="113" t="s">
        <v>22</v>
      </c>
      <c r="E37" s="90"/>
      <c r="F37" s="168">
        <f>SUM(F32:F34)+F36</f>
        <v>41164178</v>
      </c>
      <c r="G37" s="168"/>
      <c r="H37" s="168">
        <f>SUM(H32:H34)+H36</f>
        <v>41308339</v>
      </c>
      <c r="I37" s="87"/>
      <c r="J37" s="87">
        <f t="shared" si="8"/>
        <v>82472517</v>
      </c>
      <c r="K37" s="119"/>
      <c r="L37" s="168">
        <f>SUM(L32:L34)</f>
        <v>39808855</v>
      </c>
      <c r="M37" s="168"/>
      <c r="N37" s="168">
        <f>SUM(N32:N34)</f>
        <v>39919123</v>
      </c>
      <c r="O37" s="168"/>
      <c r="P37" s="168">
        <f t="shared" si="9"/>
        <v>79727978</v>
      </c>
      <c r="Q37" s="119"/>
      <c r="R37" s="87">
        <f t="shared" si="10"/>
        <v>-2744539</v>
      </c>
      <c r="S37" s="233"/>
      <c r="T37" s="234">
        <f t="shared" si="11"/>
        <v>-3.3278225278367546E-2</v>
      </c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ht="15" customHeight="1" thickTop="1" x14ac:dyDescent="0.25">
      <c r="A38" s="90"/>
      <c r="B38" s="90"/>
      <c r="C38" s="90"/>
      <c r="E38" s="90"/>
      <c r="F38" s="139"/>
      <c r="G38" s="139"/>
      <c r="H38" s="139"/>
      <c r="I38" s="88"/>
      <c r="J38" s="88"/>
      <c r="K38" s="88"/>
      <c r="L38" s="139"/>
      <c r="M38" s="139"/>
      <c r="N38" s="139"/>
      <c r="O38" s="139"/>
      <c r="P38" s="139"/>
      <c r="Q38" s="88"/>
      <c r="R38" s="88"/>
      <c r="S38" s="97"/>
      <c r="T38" s="235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</row>
    <row r="39" spans="1:52" ht="18" customHeight="1" x14ac:dyDescent="0.25">
      <c r="A39" s="90"/>
      <c r="B39" s="90"/>
      <c r="C39" s="120"/>
      <c r="D39" s="90"/>
      <c r="E39" s="90"/>
      <c r="F39" s="131"/>
      <c r="G39" s="131"/>
      <c r="H39" s="131"/>
      <c r="I39" s="75"/>
      <c r="J39" s="75"/>
      <c r="K39" s="78"/>
      <c r="L39" s="131"/>
      <c r="M39" s="131"/>
      <c r="N39" s="131"/>
      <c r="O39" s="131"/>
      <c r="P39" s="131"/>
      <c r="Q39" s="78"/>
      <c r="R39" s="75"/>
      <c r="S39" s="90"/>
      <c r="T39" s="157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ht="15" customHeight="1" x14ac:dyDescent="0.25">
      <c r="A40" s="121" t="s">
        <v>45</v>
      </c>
      <c r="B40" s="90"/>
      <c r="C40" s="90"/>
      <c r="E40" s="90"/>
      <c r="F40" s="139"/>
      <c r="G40" s="139"/>
      <c r="H40" s="139"/>
      <c r="I40" s="88"/>
      <c r="J40" s="88"/>
      <c r="K40" s="88"/>
      <c r="L40" s="139"/>
      <c r="M40" s="139"/>
      <c r="N40" s="139"/>
      <c r="O40" s="139"/>
      <c r="P40" s="139"/>
      <c r="Q40" s="88"/>
      <c r="R40" s="88"/>
      <c r="S40" s="97"/>
      <c r="T40" s="235"/>
      <c r="U40" s="90"/>
      <c r="V40" s="90"/>
    </row>
    <row r="41" spans="1:52" ht="15" customHeight="1" x14ac:dyDescent="0.25">
      <c r="A41" s="90"/>
      <c r="B41" s="90"/>
      <c r="C41" s="90" t="s">
        <v>1</v>
      </c>
      <c r="E41" s="90"/>
      <c r="F41" s="140">
        <v>433.7</v>
      </c>
      <c r="G41" s="140"/>
      <c r="H41" s="140">
        <v>433.7</v>
      </c>
      <c r="I41" s="89"/>
      <c r="J41" s="89"/>
      <c r="K41" s="89"/>
      <c r="L41" s="140">
        <v>460.8</v>
      </c>
      <c r="M41" s="140"/>
      <c r="N41" s="140">
        <v>460.8</v>
      </c>
      <c r="O41" s="139"/>
      <c r="P41" s="139"/>
      <c r="Q41" s="88"/>
      <c r="R41" s="88"/>
      <c r="S41" s="97"/>
      <c r="T41" s="235"/>
      <c r="U41" s="90"/>
      <c r="V41" s="90"/>
    </row>
    <row r="42" spans="1:52" ht="3.95" customHeight="1" x14ac:dyDescent="0.25">
      <c r="A42" s="90"/>
      <c r="B42" s="90"/>
      <c r="C42" s="90"/>
      <c r="E42" s="90"/>
      <c r="F42" s="89"/>
      <c r="G42" s="89"/>
      <c r="H42" s="89"/>
      <c r="I42" s="89"/>
      <c r="J42" s="89"/>
      <c r="K42" s="89"/>
      <c r="L42" s="140"/>
      <c r="M42" s="140"/>
      <c r="N42" s="140"/>
      <c r="O42" s="139"/>
      <c r="P42" s="139"/>
      <c r="Q42" s="88"/>
      <c r="R42" s="88"/>
      <c r="S42" s="97"/>
      <c r="T42" s="235"/>
      <c r="U42" s="90"/>
      <c r="V42" s="90"/>
    </row>
    <row r="43" spans="1:52" ht="15" customHeight="1" x14ac:dyDescent="0.25">
      <c r="A43" s="90"/>
      <c r="B43" s="90"/>
      <c r="C43" s="236" t="s">
        <v>49</v>
      </c>
      <c r="E43" s="90"/>
      <c r="F43" s="89">
        <v>470</v>
      </c>
      <c r="G43" s="89"/>
      <c r="H43" s="89"/>
      <c r="I43" s="89"/>
      <c r="J43" s="89"/>
      <c r="K43" s="89"/>
      <c r="L43" s="89"/>
      <c r="M43" s="89"/>
      <c r="N43" s="89"/>
      <c r="O43" s="139"/>
      <c r="P43" s="139"/>
      <c r="Q43" s="88"/>
      <c r="R43" s="88"/>
      <c r="S43" s="97"/>
      <c r="T43" s="235"/>
      <c r="U43" s="90"/>
      <c r="V43" s="90"/>
    </row>
    <row r="44" spans="1:52" ht="5.25" customHeight="1" x14ac:dyDescent="0.25">
      <c r="A44" s="90"/>
      <c r="B44" s="90"/>
      <c r="C44" s="122"/>
      <c r="D44" s="90"/>
      <c r="E44" s="90"/>
      <c r="F44" s="90"/>
      <c r="G44" s="90"/>
      <c r="H44" s="90"/>
      <c r="I44" s="90"/>
      <c r="J44" s="90"/>
      <c r="K44" s="90"/>
      <c r="L44" s="120"/>
      <c r="M44" s="120"/>
      <c r="N44" s="141"/>
      <c r="O44" s="120"/>
      <c r="P44" s="141"/>
      <c r="Q44" s="90"/>
      <c r="R44" s="97"/>
      <c r="S44" s="90"/>
      <c r="T44" s="90"/>
      <c r="U44" s="90"/>
      <c r="V44" s="90"/>
    </row>
    <row r="45" spans="1:52" ht="4.5" customHeight="1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120"/>
      <c r="M45" s="120"/>
      <c r="N45" s="120"/>
      <c r="O45" s="120"/>
      <c r="P45" s="120"/>
      <c r="Q45" s="90"/>
      <c r="R45" s="90"/>
      <c r="S45" s="90"/>
      <c r="T45" s="90"/>
      <c r="U45" s="90"/>
      <c r="V45" s="90"/>
    </row>
    <row r="46" spans="1:52" ht="15.95" customHeight="1" x14ac:dyDescent="0.25">
      <c r="A46" s="90"/>
      <c r="B46" s="90"/>
      <c r="C46" s="90"/>
      <c r="E46" s="90"/>
      <c r="F46" s="90"/>
      <c r="G46" s="90"/>
      <c r="H46" s="90"/>
      <c r="I46" s="90"/>
      <c r="J46" s="90"/>
      <c r="K46" s="90"/>
      <c r="L46" s="120"/>
      <c r="M46" s="120"/>
      <c r="N46" s="120"/>
      <c r="O46" s="120"/>
      <c r="P46" s="12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ht="15.95" customHeight="1" x14ac:dyDescent="0.25">
      <c r="A47" s="90"/>
      <c r="B47" s="90"/>
      <c r="C47" s="90"/>
      <c r="E47" s="90"/>
      <c r="F47" s="90"/>
      <c r="G47" s="90"/>
      <c r="H47" s="90"/>
      <c r="I47" s="90"/>
      <c r="J47" s="90"/>
      <c r="K47" s="90"/>
      <c r="L47" s="120"/>
      <c r="M47" s="120"/>
      <c r="N47" s="120"/>
      <c r="O47" s="120"/>
      <c r="P47" s="12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</row>
    <row r="48" spans="1:52" ht="15.95" customHeigh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120"/>
      <c r="M48" s="120"/>
      <c r="N48" s="120"/>
      <c r="O48" s="120"/>
      <c r="P48" s="12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237"/>
      <c r="AQ48" s="90"/>
      <c r="AR48" s="90"/>
      <c r="AS48" s="90"/>
      <c r="AT48" s="90"/>
      <c r="AU48" s="90"/>
      <c r="AV48" s="90"/>
      <c r="AW48" s="90"/>
      <c r="AX48" s="90"/>
      <c r="AY48" s="90"/>
      <c r="AZ48" s="237"/>
    </row>
    <row r="49" spans="1:52" ht="15.95" customHeight="1" x14ac:dyDescent="0.25">
      <c r="A49" s="90"/>
      <c r="B49" s="90"/>
      <c r="C49" s="90"/>
      <c r="E49" s="90"/>
      <c r="F49" s="90"/>
      <c r="G49" s="90"/>
      <c r="H49" s="90"/>
      <c r="I49" s="90"/>
      <c r="J49" s="90"/>
      <c r="K49" s="90"/>
      <c r="L49" s="120"/>
      <c r="M49" s="120"/>
      <c r="N49" s="120"/>
      <c r="O49" s="120"/>
      <c r="P49" s="12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</row>
    <row r="50" spans="1:52" ht="15.95" customHeight="1" x14ac:dyDescent="0.25">
      <c r="A50" s="90"/>
      <c r="B50" s="90"/>
      <c r="C50" s="90"/>
      <c r="E50" s="90"/>
      <c r="F50" s="90"/>
      <c r="G50" s="90"/>
      <c r="H50" s="90"/>
      <c r="I50" s="90"/>
      <c r="J50" s="90"/>
      <c r="K50" s="90"/>
      <c r="L50" s="120"/>
      <c r="M50" s="120"/>
      <c r="N50" s="120"/>
      <c r="O50" s="120"/>
      <c r="P50" s="12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</row>
    <row r="51" spans="1:52" ht="15.95" customHeight="1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120"/>
      <c r="M51" s="120"/>
      <c r="N51" s="120"/>
      <c r="O51" s="120"/>
      <c r="P51" s="12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</row>
    <row r="52" spans="1:52" ht="15.95" customHeight="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120"/>
      <c r="M52" s="120"/>
      <c r="N52" s="120"/>
      <c r="O52" s="120"/>
      <c r="P52" s="12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</row>
    <row r="53" spans="1:52" ht="12.95" customHeight="1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120"/>
      <c r="M53" s="120"/>
      <c r="N53" s="120"/>
      <c r="O53" s="120"/>
      <c r="P53" s="12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</row>
    <row r="54" spans="1:52" ht="12.9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120"/>
      <c r="M54" s="120"/>
      <c r="N54" s="120"/>
      <c r="O54" s="120"/>
      <c r="P54" s="12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</row>
    <row r="55" spans="1:52" ht="12.95" customHeight="1" x14ac:dyDescent="0.25">
      <c r="A55" s="90"/>
      <c r="B55" s="90"/>
      <c r="C55" s="90"/>
      <c r="E55" s="90"/>
      <c r="F55" s="90"/>
      <c r="G55" s="90"/>
      <c r="H55" s="90"/>
      <c r="I55" s="90"/>
      <c r="J55" s="90"/>
      <c r="K55" s="90"/>
      <c r="L55" s="120"/>
      <c r="M55" s="120"/>
      <c r="N55" s="120"/>
      <c r="O55" s="120"/>
      <c r="P55" s="12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</row>
    <row r="56" spans="1:52" ht="12.95" customHeight="1" x14ac:dyDescent="0.25">
      <c r="A56" s="90"/>
      <c r="B56" s="90"/>
      <c r="C56" s="90"/>
      <c r="E56" s="90"/>
      <c r="F56" s="90"/>
      <c r="G56" s="90"/>
      <c r="H56" s="90"/>
      <c r="I56" s="90"/>
      <c r="J56" s="90"/>
      <c r="K56" s="90"/>
      <c r="L56" s="120"/>
      <c r="M56" s="120"/>
      <c r="N56" s="120"/>
      <c r="O56" s="120"/>
      <c r="P56" s="12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</row>
    <row r="57" spans="1:52" ht="12.95" customHeight="1" x14ac:dyDescent="0.25">
      <c r="A57" s="90"/>
      <c r="B57" s="90"/>
      <c r="C57" s="90"/>
      <c r="E57" s="90"/>
      <c r="F57" s="90"/>
      <c r="G57" s="90"/>
      <c r="H57" s="90"/>
      <c r="I57" s="90"/>
      <c r="J57" s="90"/>
      <c r="K57" s="90"/>
      <c r="L57" s="120"/>
      <c r="M57" s="120"/>
      <c r="N57" s="120"/>
      <c r="O57" s="120"/>
      <c r="P57" s="12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</row>
    <row r="58" spans="1:52" ht="12.95" customHeight="1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120"/>
      <c r="M58" s="120"/>
      <c r="N58" s="120"/>
      <c r="O58" s="120"/>
      <c r="P58" s="12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</row>
    <row r="59" spans="1:52" ht="12.95" customHeight="1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120"/>
      <c r="M59" s="120"/>
      <c r="N59" s="120"/>
      <c r="O59" s="120"/>
      <c r="P59" s="12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</row>
    <row r="60" spans="1:52" ht="12.95" customHeight="1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120"/>
      <c r="M60" s="120"/>
      <c r="N60" s="120"/>
      <c r="O60" s="120"/>
      <c r="P60" s="12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</row>
    <row r="61" spans="1:52" ht="12.95" customHeight="1" x14ac:dyDescent="0.25">
      <c r="A61" s="90"/>
      <c r="B61" s="90"/>
      <c r="C61" s="90"/>
      <c r="E61" s="90"/>
      <c r="F61" s="90"/>
      <c r="G61" s="90"/>
      <c r="H61" s="90"/>
      <c r="I61" s="90"/>
      <c r="J61" s="90"/>
      <c r="K61" s="90"/>
      <c r="L61" s="120"/>
      <c r="M61" s="120"/>
      <c r="N61" s="120"/>
      <c r="O61" s="120"/>
      <c r="P61" s="12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</row>
    <row r="62" spans="1:52" ht="12.95" customHeight="1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120"/>
      <c r="M62" s="120"/>
      <c r="N62" s="120"/>
      <c r="O62" s="120"/>
      <c r="P62" s="12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</row>
    <row r="63" spans="1:52" ht="12.9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120"/>
      <c r="M63" s="120"/>
      <c r="N63" s="120"/>
      <c r="O63" s="120"/>
      <c r="P63" s="12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</row>
    <row r="64" spans="1:52" ht="12.95" customHeight="1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120"/>
      <c r="M64" s="120"/>
      <c r="N64" s="120"/>
      <c r="O64" s="120"/>
      <c r="P64" s="12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</row>
    <row r="65" spans="1:52" ht="12.95" customHeight="1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120"/>
      <c r="M65" s="120"/>
      <c r="N65" s="120"/>
      <c r="O65" s="120"/>
      <c r="P65" s="12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</row>
    <row r="66" spans="1:52" ht="12.95" customHeight="1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120"/>
      <c r="M66" s="120"/>
      <c r="N66" s="120"/>
      <c r="O66" s="120"/>
      <c r="P66" s="120"/>
      <c r="Q66" s="90"/>
      <c r="R66" s="90"/>
      <c r="S66" s="90"/>
      <c r="T66" s="112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1:52" ht="12.9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120"/>
      <c r="M67" s="120"/>
      <c r="N67" s="120"/>
      <c r="O67" s="120"/>
      <c r="P67" s="12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1:52" ht="12.9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120"/>
      <c r="M68" s="120"/>
      <c r="N68" s="120"/>
      <c r="O68" s="120"/>
      <c r="P68" s="12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</row>
    <row r="69" spans="1:52" ht="12.9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120"/>
      <c r="M69" s="120"/>
      <c r="N69" s="120"/>
      <c r="O69" s="120"/>
      <c r="P69" s="12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1:52" ht="12.95" customHeight="1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120"/>
      <c r="M70" s="120"/>
      <c r="N70" s="120"/>
      <c r="O70" s="120"/>
      <c r="P70" s="12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1:52" ht="12.9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120"/>
      <c r="M71" s="120"/>
      <c r="N71" s="120"/>
      <c r="O71" s="120"/>
      <c r="P71" s="12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1:52" ht="12.95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120"/>
      <c r="M72" s="120"/>
      <c r="N72" s="120"/>
      <c r="O72" s="120"/>
      <c r="P72" s="12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1:52" ht="12.95" customHeight="1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120"/>
      <c r="M73" s="120"/>
      <c r="N73" s="120"/>
      <c r="O73" s="120"/>
      <c r="P73" s="12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1:52" ht="12.95" customHeight="1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120"/>
      <c r="M74" s="120"/>
      <c r="N74" s="120"/>
      <c r="O74" s="120"/>
      <c r="P74" s="12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1:52" ht="12.95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120"/>
      <c r="M75" s="120"/>
      <c r="N75" s="120"/>
      <c r="O75" s="120"/>
      <c r="P75" s="12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1:52" ht="12.95" customHeight="1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120"/>
      <c r="M76" s="120"/>
      <c r="N76" s="120"/>
      <c r="O76" s="120"/>
      <c r="P76" s="12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1:52" ht="12.95" customHeight="1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120"/>
      <c r="M77" s="120"/>
      <c r="N77" s="120"/>
      <c r="O77" s="120"/>
      <c r="P77" s="12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1:52" ht="12.95" customHeight="1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120"/>
      <c r="M78" s="120"/>
      <c r="N78" s="120"/>
      <c r="O78" s="120"/>
      <c r="P78" s="12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79" spans="1:52" ht="1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120"/>
      <c r="M79" s="120"/>
      <c r="N79" s="120"/>
      <c r="O79" s="120"/>
      <c r="P79" s="12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</row>
    <row r="80" spans="1:52" ht="15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120"/>
      <c r="M80" s="120"/>
      <c r="N80" s="120"/>
      <c r="O80" s="120"/>
      <c r="P80" s="12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</row>
    <row r="81" spans="1:52" ht="1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120"/>
      <c r="M81" s="120"/>
      <c r="N81" s="120"/>
      <c r="O81" s="120"/>
      <c r="P81" s="12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</row>
    <row r="82" spans="1:52" ht="12.9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120"/>
      <c r="M82" s="120"/>
      <c r="N82" s="120"/>
      <c r="O82" s="120"/>
      <c r="P82" s="12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</row>
    <row r="83" spans="1:52" ht="12.95" customHeight="1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120"/>
      <c r="M83" s="120"/>
      <c r="N83" s="120"/>
      <c r="O83" s="120"/>
      <c r="P83" s="12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</row>
    <row r="84" spans="1:52" ht="12.9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120"/>
      <c r="M84" s="120"/>
      <c r="N84" s="120"/>
      <c r="O84" s="120"/>
      <c r="P84" s="12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</row>
    <row r="85" spans="1:52" ht="12.9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120"/>
      <c r="M85" s="120"/>
      <c r="N85" s="120"/>
      <c r="O85" s="120"/>
      <c r="P85" s="12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</row>
    <row r="86" spans="1:52" ht="12.9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120"/>
      <c r="M86" s="120"/>
      <c r="N86" s="120"/>
      <c r="O86" s="120"/>
      <c r="P86" s="12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</row>
    <row r="87" spans="1:52" ht="12.95" customHeight="1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120"/>
      <c r="M87" s="120"/>
      <c r="N87" s="120"/>
      <c r="O87" s="120"/>
      <c r="P87" s="12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</row>
    <row r="88" spans="1:52" ht="12.95" customHeight="1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120"/>
      <c r="M88" s="120"/>
      <c r="N88" s="120"/>
      <c r="O88" s="120"/>
      <c r="P88" s="12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</row>
    <row r="89" spans="1:52" ht="12.9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120"/>
      <c r="M89" s="120"/>
      <c r="N89" s="120"/>
      <c r="O89" s="120"/>
      <c r="P89" s="12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</row>
    <row r="90" spans="1:52" ht="12.9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120"/>
      <c r="M90" s="120"/>
      <c r="N90" s="120"/>
      <c r="O90" s="120"/>
      <c r="P90" s="12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</row>
    <row r="91" spans="1:52" ht="12.95" customHeight="1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120"/>
      <c r="M91" s="120"/>
      <c r="N91" s="120"/>
      <c r="O91" s="120"/>
      <c r="P91" s="12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</row>
    <row r="92" spans="1:52" ht="12.9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120"/>
      <c r="M92" s="120"/>
      <c r="N92" s="120"/>
      <c r="O92" s="120"/>
      <c r="P92" s="12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</row>
    <row r="93" spans="1:52" ht="12.95" customHeight="1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120"/>
      <c r="M93" s="120"/>
      <c r="N93" s="120"/>
      <c r="O93" s="120"/>
      <c r="P93" s="12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</row>
    <row r="94" spans="1:52" ht="12.9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120"/>
      <c r="M94" s="120"/>
      <c r="N94" s="120"/>
      <c r="O94" s="120"/>
      <c r="P94" s="12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</row>
    <row r="95" spans="1:52" ht="12.95" customHeight="1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120"/>
      <c r="M95" s="120"/>
      <c r="N95" s="120"/>
      <c r="O95" s="120"/>
      <c r="P95" s="12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</row>
    <row r="96" spans="1:52" ht="12.95" customHeight="1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120"/>
      <c r="M96" s="120"/>
      <c r="N96" s="120"/>
      <c r="O96" s="120"/>
      <c r="P96" s="12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</row>
    <row r="97" spans="1:52" ht="12.95" customHeight="1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120"/>
      <c r="M97" s="120"/>
      <c r="N97" s="120"/>
      <c r="O97" s="120"/>
      <c r="P97" s="12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</row>
    <row r="98" spans="1:52" ht="12.95" customHeight="1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120"/>
      <c r="M98" s="120"/>
      <c r="N98" s="120"/>
      <c r="O98" s="120"/>
      <c r="P98" s="12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</row>
    <row r="99" spans="1:52" ht="12.95" customHeight="1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120"/>
      <c r="M99" s="120"/>
      <c r="N99" s="120"/>
      <c r="O99" s="120"/>
      <c r="P99" s="12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</row>
    <row r="100" spans="1:52" ht="12.95" customHeight="1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120"/>
      <c r="M100" s="120"/>
      <c r="N100" s="120"/>
      <c r="O100" s="120"/>
      <c r="P100" s="12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</row>
    <row r="101" spans="1:52" ht="12.95" customHeight="1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120"/>
      <c r="M101" s="120"/>
      <c r="N101" s="120"/>
      <c r="O101" s="120"/>
      <c r="P101" s="12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</row>
    <row r="102" spans="1:52" ht="12.95" customHeight="1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120"/>
      <c r="M102" s="120"/>
      <c r="N102" s="120"/>
      <c r="O102" s="120"/>
      <c r="P102" s="12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</row>
    <row r="103" spans="1:52" ht="12.95" customHeight="1" x14ac:dyDescent="0.25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120"/>
      <c r="M103" s="120"/>
      <c r="N103" s="120"/>
      <c r="O103" s="120"/>
      <c r="P103" s="12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</row>
    <row r="104" spans="1:52" ht="12.95" customHeight="1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120"/>
      <c r="M104" s="120"/>
      <c r="N104" s="120"/>
      <c r="O104" s="120"/>
      <c r="P104" s="12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</row>
    <row r="105" spans="1:52" ht="12.95" customHeight="1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120"/>
      <c r="M105" s="120"/>
      <c r="N105" s="120"/>
      <c r="O105" s="120"/>
      <c r="P105" s="12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1:52" ht="12.95" customHeight="1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120"/>
      <c r="M106" s="120"/>
      <c r="N106" s="120"/>
      <c r="O106" s="120"/>
      <c r="P106" s="12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</row>
    <row r="107" spans="1:52" ht="12.95" customHeight="1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120"/>
      <c r="M107" s="120"/>
      <c r="N107" s="120"/>
      <c r="O107" s="120"/>
      <c r="P107" s="12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1:52" ht="12.95" customHeight="1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120"/>
      <c r="M108" s="120"/>
      <c r="N108" s="120"/>
      <c r="O108" s="120"/>
      <c r="P108" s="12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1:52" ht="12.9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120"/>
      <c r="M109" s="120"/>
      <c r="N109" s="120"/>
      <c r="O109" s="120"/>
      <c r="P109" s="12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1:52" ht="12.95" customHeight="1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120"/>
      <c r="M110" s="120"/>
      <c r="N110" s="120"/>
      <c r="O110" s="120"/>
      <c r="P110" s="12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1:52" ht="12.9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120"/>
      <c r="M111" s="120"/>
      <c r="N111" s="120"/>
      <c r="O111" s="120"/>
      <c r="P111" s="12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1:52" ht="12.9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120"/>
      <c r="M112" s="120"/>
      <c r="N112" s="120"/>
      <c r="O112" s="120"/>
      <c r="P112" s="12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1:52" ht="12.9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120"/>
      <c r="M113" s="120"/>
      <c r="N113" s="120"/>
      <c r="O113" s="120"/>
      <c r="P113" s="12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1:52" ht="12.9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120"/>
      <c r="M114" s="120"/>
      <c r="N114" s="120"/>
      <c r="O114" s="120"/>
      <c r="P114" s="12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1:52" ht="12.9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120"/>
      <c r="M115" s="120"/>
      <c r="N115" s="120"/>
      <c r="O115" s="120"/>
      <c r="P115" s="12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1:52" ht="12.95" customHeight="1" x14ac:dyDescent="0.25">
      <c r="A116" s="90"/>
      <c r="B116" s="90"/>
      <c r="C116" s="90"/>
      <c r="D116" s="90"/>
      <c r="E116" s="90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  <row r="117" spans="1:52" ht="12.9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120"/>
      <c r="M117" s="120"/>
      <c r="N117" s="120"/>
      <c r="O117" s="120"/>
      <c r="P117" s="12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</row>
    <row r="118" spans="1:52" ht="12.9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120"/>
      <c r="M118" s="120"/>
      <c r="N118" s="120"/>
      <c r="O118" s="120"/>
      <c r="P118" s="12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</row>
    <row r="119" spans="1:52" ht="12.9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120"/>
      <c r="M119" s="120"/>
      <c r="N119" s="120"/>
      <c r="O119" s="120"/>
      <c r="P119" s="12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</row>
    <row r="120" spans="1:52" ht="12.9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120"/>
      <c r="M120" s="120"/>
      <c r="N120" s="120"/>
      <c r="O120" s="120"/>
      <c r="P120" s="12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</row>
    <row r="121" spans="1:52" ht="12.9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120"/>
      <c r="M121" s="120"/>
      <c r="N121" s="120"/>
      <c r="O121" s="120"/>
      <c r="P121" s="12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</row>
    <row r="122" spans="1:52" ht="12.9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120"/>
      <c r="M122" s="120"/>
      <c r="N122" s="120"/>
      <c r="O122" s="120"/>
      <c r="P122" s="12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</row>
    <row r="123" spans="1:52" ht="12.9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120"/>
      <c r="M123" s="120"/>
      <c r="N123" s="120"/>
      <c r="O123" s="120"/>
      <c r="P123" s="12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</row>
    <row r="124" spans="1:52" ht="12.9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120"/>
      <c r="M124" s="120"/>
      <c r="N124" s="120"/>
      <c r="O124" s="120"/>
      <c r="P124" s="12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</row>
    <row r="125" spans="1:52" ht="12.9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120"/>
      <c r="M125" s="120"/>
      <c r="N125" s="120"/>
      <c r="O125" s="120"/>
      <c r="P125" s="12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</row>
    <row r="126" spans="1:52" ht="12.9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120"/>
      <c r="M126" s="120"/>
      <c r="N126" s="120"/>
      <c r="O126" s="120"/>
      <c r="P126" s="12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</row>
    <row r="127" spans="1:52" ht="12.9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120"/>
      <c r="M127" s="120"/>
      <c r="N127" s="120"/>
      <c r="O127" s="120"/>
      <c r="P127" s="12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</row>
    <row r="128" spans="1:52" ht="12.9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120"/>
      <c r="M128" s="120"/>
      <c r="N128" s="120"/>
      <c r="O128" s="120"/>
      <c r="P128" s="12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</row>
    <row r="129" spans="1:52" ht="12.9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120"/>
      <c r="M129" s="120"/>
      <c r="N129" s="120"/>
      <c r="O129" s="120"/>
      <c r="P129" s="12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</row>
    <row r="130" spans="1:52" ht="12.9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120"/>
      <c r="M130" s="120"/>
      <c r="N130" s="120"/>
      <c r="O130" s="120"/>
      <c r="P130" s="12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</row>
    <row r="131" spans="1:52" ht="15" customHeight="1" x14ac:dyDescent="0.25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</row>
    <row r="132" spans="1:52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120"/>
      <c r="M132" s="120"/>
      <c r="N132" s="120"/>
      <c r="O132" s="120"/>
      <c r="P132" s="12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</row>
    <row r="133" spans="1:52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120"/>
      <c r="M133" s="120"/>
      <c r="N133" s="120"/>
      <c r="O133" s="120"/>
      <c r="P133" s="12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</row>
    <row r="134" spans="1:52" ht="1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120"/>
      <c r="M134" s="120"/>
      <c r="N134" s="120"/>
      <c r="O134" s="120"/>
      <c r="P134" s="12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</row>
    <row r="135" spans="1:52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120"/>
      <c r="M135" s="120"/>
      <c r="N135" s="120"/>
      <c r="O135" s="120"/>
      <c r="P135" s="12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</row>
    <row r="136" spans="1:52" ht="12.9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120"/>
      <c r="M136" s="120"/>
      <c r="N136" s="120"/>
      <c r="O136" s="120"/>
      <c r="P136" s="12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</row>
    <row r="137" spans="1:52" ht="12.9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120"/>
      <c r="M137" s="120"/>
      <c r="N137" s="120"/>
      <c r="O137" s="120"/>
      <c r="P137" s="12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</row>
    <row r="138" spans="1:52" ht="12.9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120"/>
      <c r="M138" s="120"/>
      <c r="N138" s="120"/>
      <c r="O138" s="120"/>
      <c r="P138" s="12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</row>
    <row r="139" spans="1:52" ht="12.9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120"/>
      <c r="M139" s="120"/>
      <c r="N139" s="120"/>
      <c r="O139" s="120"/>
      <c r="P139" s="12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</row>
    <row r="140" spans="1:52" ht="12.9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120"/>
      <c r="M140" s="120"/>
      <c r="N140" s="120"/>
      <c r="O140" s="120"/>
      <c r="P140" s="12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</row>
    <row r="141" spans="1:52" ht="12.9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120"/>
      <c r="M141" s="120"/>
      <c r="N141" s="120"/>
      <c r="O141" s="120"/>
      <c r="P141" s="12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</row>
    <row r="142" spans="1:52" ht="12.9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120"/>
      <c r="M142" s="120"/>
      <c r="N142" s="120"/>
      <c r="O142" s="120"/>
      <c r="P142" s="12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</row>
    <row r="143" spans="1:52" ht="12.9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120"/>
      <c r="M143" s="120"/>
      <c r="N143" s="120"/>
      <c r="O143" s="120"/>
      <c r="P143" s="12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</row>
    <row r="144" spans="1:52" ht="12.9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120"/>
      <c r="M144" s="120"/>
      <c r="N144" s="120"/>
      <c r="O144" s="120"/>
      <c r="P144" s="12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</row>
    <row r="145" spans="1:52" ht="12.95" customHeight="1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120"/>
      <c r="M145" s="120"/>
      <c r="N145" s="120"/>
      <c r="O145" s="120"/>
      <c r="P145" s="12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</row>
    <row r="146" spans="1:52" ht="12.9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120"/>
      <c r="M146" s="120"/>
      <c r="N146" s="120"/>
      <c r="O146" s="120"/>
      <c r="P146" s="12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</row>
    <row r="147" spans="1:52" ht="12.9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120"/>
      <c r="M147" s="120"/>
      <c r="N147" s="120"/>
      <c r="O147" s="120"/>
      <c r="P147" s="12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</row>
    <row r="148" spans="1:52" ht="12.9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120"/>
      <c r="M148" s="120"/>
      <c r="N148" s="120"/>
      <c r="O148" s="120"/>
      <c r="P148" s="12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</row>
    <row r="149" spans="1:52" ht="12.9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120"/>
      <c r="M149" s="120"/>
      <c r="N149" s="120"/>
      <c r="O149" s="120"/>
      <c r="P149" s="12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</row>
    <row r="150" spans="1:52" ht="12.9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120"/>
      <c r="M150" s="120"/>
      <c r="N150" s="120"/>
      <c r="O150" s="120"/>
      <c r="P150" s="12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</row>
    <row r="151" spans="1:52" ht="12.95" customHeight="1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120"/>
      <c r="M151" s="120"/>
      <c r="N151" s="120"/>
      <c r="O151" s="120"/>
      <c r="P151" s="12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</row>
    <row r="152" spans="1:52" ht="12.9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120"/>
      <c r="M152" s="120"/>
      <c r="N152" s="120"/>
      <c r="O152" s="120"/>
      <c r="P152" s="12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</row>
    <row r="153" spans="1:52" ht="12.9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120"/>
      <c r="M153" s="120"/>
      <c r="N153" s="120"/>
      <c r="O153" s="120"/>
      <c r="P153" s="12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</row>
    <row r="154" spans="1:52" ht="12.95" customHeight="1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120"/>
      <c r="M154" s="120"/>
      <c r="N154" s="120"/>
      <c r="O154" s="120"/>
      <c r="P154" s="12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</row>
    <row r="155" spans="1:52" ht="12.95" customHeight="1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120"/>
      <c r="M155" s="120"/>
      <c r="N155" s="120"/>
      <c r="O155" s="120"/>
      <c r="P155" s="12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</row>
    <row r="156" spans="1:52" ht="12.9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120"/>
      <c r="M156" s="120"/>
      <c r="N156" s="120"/>
      <c r="O156" s="120"/>
      <c r="P156" s="12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</row>
    <row r="157" spans="1:52" ht="12.9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120"/>
      <c r="M157" s="120"/>
      <c r="N157" s="120"/>
      <c r="O157" s="120"/>
      <c r="P157" s="12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</row>
    <row r="158" spans="1:52" ht="12.9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120"/>
      <c r="M158" s="120"/>
      <c r="N158" s="120"/>
      <c r="O158" s="120"/>
      <c r="P158" s="12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</row>
    <row r="159" spans="1:52" ht="12.9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120"/>
      <c r="M159" s="120"/>
      <c r="N159" s="120"/>
      <c r="O159" s="120"/>
      <c r="P159" s="12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</row>
    <row r="160" spans="1:52" ht="12.9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120"/>
      <c r="M160" s="120"/>
      <c r="N160" s="120"/>
      <c r="O160" s="120"/>
      <c r="P160" s="12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</row>
    <row r="161" spans="1:52" ht="12.9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120"/>
      <c r="M161" s="120"/>
      <c r="N161" s="120"/>
      <c r="O161" s="120"/>
      <c r="P161" s="12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</row>
    <row r="162" spans="1:52" ht="12.9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120"/>
      <c r="M162" s="120"/>
      <c r="N162" s="120"/>
      <c r="O162" s="120"/>
      <c r="P162" s="12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</row>
    <row r="163" spans="1:52" ht="12.9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120"/>
      <c r="M163" s="120"/>
      <c r="N163" s="120"/>
      <c r="O163" s="120"/>
      <c r="P163" s="12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</row>
    <row r="164" spans="1:52" ht="12.9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120"/>
      <c r="M164" s="120"/>
      <c r="N164" s="120"/>
      <c r="O164" s="120"/>
      <c r="P164" s="12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</row>
    <row r="165" spans="1:52" ht="12.9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120"/>
      <c r="M165" s="120"/>
      <c r="N165" s="120"/>
      <c r="O165" s="120"/>
      <c r="P165" s="12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</row>
    <row r="166" spans="1:52" ht="12.9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120"/>
      <c r="M166" s="120"/>
      <c r="N166" s="120"/>
      <c r="O166" s="120"/>
      <c r="P166" s="12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</row>
    <row r="167" spans="1:52" ht="12.9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120"/>
      <c r="M167" s="120"/>
      <c r="N167" s="120"/>
      <c r="O167" s="120"/>
      <c r="P167" s="12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</row>
    <row r="168" spans="1:52" ht="12.9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120"/>
      <c r="M168" s="120"/>
      <c r="N168" s="120"/>
      <c r="O168" s="120"/>
      <c r="P168" s="12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</row>
    <row r="169" spans="1:52" ht="12.9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120"/>
      <c r="M169" s="120"/>
      <c r="N169" s="120"/>
      <c r="O169" s="120"/>
      <c r="P169" s="12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</row>
    <row r="170" spans="1:52" ht="12.9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120"/>
      <c r="M170" s="120"/>
      <c r="N170" s="120"/>
      <c r="O170" s="120"/>
      <c r="P170" s="12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</row>
    <row r="171" spans="1:52" ht="12.9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120"/>
      <c r="M171" s="120"/>
      <c r="N171" s="120"/>
      <c r="O171" s="120"/>
      <c r="P171" s="12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</row>
    <row r="172" spans="1:52" ht="12.9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120"/>
      <c r="M172" s="120"/>
      <c r="N172" s="120"/>
      <c r="O172" s="120"/>
      <c r="P172" s="12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</row>
    <row r="173" spans="1:52" ht="12.95" customHeight="1" x14ac:dyDescent="0.25">
      <c r="A173" s="90"/>
      <c r="B173" s="90"/>
      <c r="C173" s="90"/>
      <c r="D173" s="90"/>
      <c r="E173" s="90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</row>
    <row r="174" spans="1:52" ht="12.9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120"/>
      <c r="M174" s="120"/>
      <c r="N174" s="120"/>
      <c r="O174" s="120"/>
      <c r="P174" s="12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</row>
    <row r="175" spans="1:52" ht="12.9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120"/>
      <c r="M175" s="120"/>
      <c r="N175" s="120"/>
      <c r="O175" s="120"/>
      <c r="P175" s="12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</row>
    <row r="176" spans="1:52" ht="12.9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120"/>
      <c r="M176" s="120"/>
      <c r="N176" s="120"/>
      <c r="O176" s="120"/>
      <c r="P176" s="12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</row>
    <row r="177" spans="1:52" ht="12.95" customHeight="1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120"/>
      <c r="M177" s="120"/>
      <c r="N177" s="120"/>
      <c r="O177" s="120"/>
      <c r="P177" s="12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</row>
    <row r="178" spans="1:52" ht="12.95" customHeight="1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120"/>
      <c r="M178" s="120"/>
      <c r="N178" s="120"/>
      <c r="O178" s="120"/>
      <c r="P178" s="12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</row>
    <row r="179" spans="1:52" ht="15" customHeight="1" x14ac:dyDescent="0.25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</row>
    <row r="180" spans="1:52" ht="15" customHeight="1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120"/>
      <c r="M180" s="120"/>
      <c r="N180" s="120"/>
      <c r="O180" s="120"/>
      <c r="P180" s="12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</row>
    <row r="181" spans="1:52" ht="15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120"/>
      <c r="M181" s="120"/>
      <c r="N181" s="120"/>
      <c r="O181" s="120"/>
      <c r="P181" s="12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</row>
    <row r="182" spans="1:52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120"/>
      <c r="M182" s="120"/>
      <c r="N182" s="120"/>
      <c r="O182" s="120"/>
      <c r="P182" s="12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</row>
    <row r="183" spans="1:52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120"/>
      <c r="M183" s="120"/>
      <c r="N183" s="120"/>
      <c r="O183" s="120"/>
      <c r="P183" s="12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</row>
    <row r="184" spans="1:52" ht="12.95" customHeight="1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120"/>
      <c r="M184" s="120"/>
      <c r="N184" s="120"/>
      <c r="O184" s="120"/>
      <c r="P184" s="12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</row>
    <row r="185" spans="1:52" ht="12.95" customHeight="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120"/>
      <c r="M185" s="120"/>
      <c r="N185" s="120"/>
      <c r="O185" s="120"/>
      <c r="P185" s="12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</row>
    <row r="186" spans="1:52" ht="12.95" customHeight="1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120"/>
      <c r="M186" s="120"/>
      <c r="N186" s="120"/>
      <c r="O186" s="120"/>
      <c r="P186" s="12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</row>
    <row r="187" spans="1:52" ht="12.95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120"/>
      <c r="M187" s="120"/>
      <c r="N187" s="120"/>
      <c r="O187" s="120"/>
      <c r="P187" s="12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</row>
    <row r="188" spans="1:52" ht="12.95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120"/>
      <c r="M188" s="120"/>
      <c r="N188" s="120"/>
      <c r="O188" s="120"/>
      <c r="P188" s="12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</row>
    <row r="189" spans="1:52" ht="12.95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120"/>
      <c r="M189" s="120"/>
      <c r="N189" s="120"/>
      <c r="O189" s="120"/>
      <c r="P189" s="12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</row>
    <row r="190" spans="1:52" ht="12.95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120"/>
      <c r="M190" s="120"/>
      <c r="N190" s="120"/>
      <c r="O190" s="120"/>
      <c r="P190" s="12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</row>
    <row r="191" spans="1:52" ht="12.95" customHeight="1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120"/>
      <c r="M191" s="120"/>
      <c r="N191" s="120"/>
      <c r="O191" s="120"/>
      <c r="P191" s="12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</row>
    <row r="192" spans="1:52" ht="12.95" customHeight="1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120"/>
      <c r="M192" s="120"/>
      <c r="N192" s="120"/>
      <c r="O192" s="120"/>
      <c r="P192" s="12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</row>
    <row r="193" spans="1:52" ht="12.95" customHeight="1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120"/>
      <c r="M193" s="120"/>
      <c r="N193" s="120"/>
      <c r="O193" s="120"/>
      <c r="P193" s="12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</row>
    <row r="194" spans="1:52" ht="12.95" customHeight="1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120"/>
      <c r="M194" s="120"/>
      <c r="N194" s="120"/>
      <c r="O194" s="120"/>
      <c r="P194" s="12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</row>
    <row r="195" spans="1:52" ht="12.95" customHeight="1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120"/>
      <c r="M195" s="120"/>
      <c r="N195" s="120"/>
      <c r="O195" s="120"/>
      <c r="P195" s="12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</row>
    <row r="196" spans="1:52" ht="12.95" customHeight="1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120"/>
      <c r="M196" s="120"/>
      <c r="N196" s="120"/>
      <c r="O196" s="120"/>
      <c r="P196" s="12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</row>
    <row r="197" spans="1:52" ht="12.95" customHeight="1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120"/>
      <c r="M197" s="120"/>
      <c r="N197" s="120"/>
      <c r="O197" s="120"/>
      <c r="P197" s="12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</row>
    <row r="198" spans="1:52" ht="12.95" customHeight="1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120"/>
      <c r="M198" s="120"/>
      <c r="N198" s="120"/>
      <c r="O198" s="120"/>
      <c r="P198" s="12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</row>
    <row r="199" spans="1:52" ht="12.95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120"/>
      <c r="M199" s="120"/>
      <c r="N199" s="120"/>
      <c r="O199" s="120"/>
      <c r="P199" s="12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</row>
    <row r="200" spans="1:52" ht="12.95" customHeight="1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120"/>
      <c r="M200" s="120"/>
      <c r="N200" s="120"/>
      <c r="O200" s="120"/>
      <c r="P200" s="12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</row>
    <row r="201" spans="1:52" ht="12.95" customHeight="1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120"/>
      <c r="M201" s="120"/>
      <c r="N201" s="120"/>
      <c r="O201" s="120"/>
      <c r="P201" s="12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</row>
    <row r="202" spans="1:52" ht="12.95" customHeight="1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120"/>
      <c r="M202" s="120"/>
      <c r="N202" s="120"/>
      <c r="O202" s="120"/>
      <c r="P202" s="12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</row>
    <row r="203" spans="1:52" ht="12.95" customHeight="1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120"/>
      <c r="M203" s="120"/>
      <c r="N203" s="120"/>
      <c r="O203" s="120"/>
      <c r="P203" s="12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</row>
    <row r="204" spans="1:52" ht="12.95" customHeight="1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120"/>
      <c r="M204" s="120"/>
      <c r="N204" s="120"/>
      <c r="O204" s="120"/>
      <c r="P204" s="12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</row>
    <row r="205" spans="1:52" ht="12.95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120"/>
      <c r="M205" s="120"/>
      <c r="N205" s="120"/>
      <c r="O205" s="120"/>
      <c r="P205" s="12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</row>
    <row r="206" spans="1:52" ht="12.95" customHeight="1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120"/>
      <c r="M206" s="120"/>
      <c r="N206" s="120"/>
      <c r="O206" s="120"/>
      <c r="P206" s="12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</row>
    <row r="207" spans="1:52" ht="12.95" customHeight="1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120"/>
      <c r="M207" s="120"/>
      <c r="N207" s="120"/>
      <c r="O207" s="120"/>
      <c r="P207" s="12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</row>
    <row r="208" spans="1:52" ht="12.95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120"/>
      <c r="M208" s="120"/>
      <c r="N208" s="120"/>
      <c r="O208" s="120"/>
      <c r="P208" s="12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</row>
    <row r="209" spans="1:52" ht="12.95" customHeight="1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120"/>
      <c r="M209" s="120"/>
      <c r="N209" s="120"/>
      <c r="O209" s="120"/>
      <c r="P209" s="12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</row>
    <row r="210" spans="1:52" ht="12.95" customHeight="1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120"/>
      <c r="M210" s="120"/>
      <c r="N210" s="120"/>
      <c r="O210" s="120"/>
      <c r="P210" s="12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</row>
    <row r="211" spans="1:52" ht="12.95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120"/>
      <c r="M211" s="120"/>
      <c r="N211" s="120"/>
      <c r="O211" s="120"/>
      <c r="P211" s="12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</row>
    <row r="212" spans="1:52" ht="12.95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120"/>
      <c r="M212" s="120"/>
      <c r="N212" s="120"/>
      <c r="O212" s="120"/>
      <c r="P212" s="12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</row>
    <row r="213" spans="1:52" ht="12.95" customHeight="1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120"/>
      <c r="M213" s="120"/>
      <c r="N213" s="120"/>
      <c r="O213" s="120"/>
      <c r="P213" s="12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</row>
    <row r="214" spans="1:52" ht="12.95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120"/>
      <c r="M214" s="120"/>
      <c r="N214" s="120"/>
      <c r="O214" s="120"/>
      <c r="P214" s="12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</row>
    <row r="215" spans="1:52" ht="12.95" customHeight="1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120"/>
      <c r="M215" s="120"/>
      <c r="N215" s="120"/>
      <c r="O215" s="120"/>
      <c r="P215" s="12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</row>
    <row r="216" spans="1:52" ht="12.95" customHeight="1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120"/>
      <c r="M216" s="120"/>
      <c r="N216" s="120"/>
      <c r="O216" s="120"/>
      <c r="P216" s="12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</row>
    <row r="217" spans="1:52" ht="12.95" customHeight="1" x14ac:dyDescent="0.25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120"/>
      <c r="M217" s="120"/>
      <c r="N217" s="120"/>
      <c r="O217" s="120"/>
      <c r="P217" s="12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</row>
    <row r="218" spans="1:52" ht="12.95" customHeight="1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120"/>
      <c r="M218" s="120"/>
      <c r="N218" s="120"/>
      <c r="O218" s="120"/>
      <c r="P218" s="12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</row>
    <row r="219" spans="1:52" ht="12.95" customHeight="1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120"/>
      <c r="M219" s="120"/>
      <c r="N219" s="120"/>
      <c r="O219" s="120"/>
      <c r="P219" s="12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</row>
    <row r="220" spans="1:52" ht="12.95" customHeight="1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120"/>
      <c r="M220" s="120"/>
      <c r="N220" s="120"/>
      <c r="O220" s="120"/>
      <c r="P220" s="12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</row>
    <row r="221" spans="1:52" ht="12.95" customHeight="1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120"/>
      <c r="M221" s="120"/>
      <c r="N221" s="120"/>
      <c r="O221" s="120"/>
      <c r="P221" s="12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</row>
    <row r="222" spans="1:52" ht="12.95" customHeight="1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120"/>
      <c r="M222" s="120"/>
      <c r="N222" s="120"/>
      <c r="O222" s="120"/>
      <c r="P222" s="12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</row>
    <row r="223" spans="1:52" ht="12.95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120"/>
      <c r="M223" s="120"/>
      <c r="N223" s="120"/>
      <c r="O223" s="120"/>
      <c r="P223" s="12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</row>
    <row r="224" spans="1:52" ht="12.95" customHeight="1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120"/>
      <c r="M224" s="120"/>
      <c r="N224" s="120"/>
      <c r="O224" s="120"/>
      <c r="P224" s="12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</row>
    <row r="225" spans="1:52" ht="12.95" customHeight="1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120"/>
      <c r="M225" s="120"/>
      <c r="N225" s="120"/>
      <c r="O225" s="120"/>
      <c r="P225" s="12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</row>
    <row r="226" spans="1:52" ht="12.95" customHeight="1" x14ac:dyDescent="0.25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120"/>
      <c r="M226" s="120"/>
      <c r="N226" s="120"/>
      <c r="O226" s="120"/>
      <c r="P226" s="12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</row>
    <row r="227" spans="1:52" ht="12.95" customHeight="1" x14ac:dyDescent="0.25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120"/>
      <c r="M227" s="120"/>
      <c r="N227" s="120"/>
      <c r="O227" s="120"/>
      <c r="P227" s="12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</row>
    <row r="228" spans="1:52" ht="12.95" customHeight="1" x14ac:dyDescent="0.25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120"/>
      <c r="M228" s="120"/>
      <c r="N228" s="120"/>
      <c r="O228" s="120"/>
      <c r="P228" s="12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</row>
    <row r="229" spans="1:52" ht="12.95" customHeight="1" x14ac:dyDescent="0.25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120"/>
      <c r="M229" s="120"/>
      <c r="N229" s="120"/>
      <c r="O229" s="120"/>
      <c r="P229" s="12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</row>
    <row r="230" spans="1:52" ht="12.95" customHeight="1" x14ac:dyDescent="0.25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120"/>
      <c r="M230" s="120"/>
      <c r="N230" s="120"/>
      <c r="O230" s="120"/>
      <c r="P230" s="12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</row>
    <row r="231" spans="1:52" ht="12.95" customHeight="1" x14ac:dyDescent="0.25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120"/>
      <c r="M231" s="120"/>
      <c r="N231" s="120"/>
      <c r="O231" s="120"/>
      <c r="P231" s="12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</row>
    <row r="232" spans="1:52" ht="12.95" customHeight="1" x14ac:dyDescent="0.25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120"/>
      <c r="M232" s="120"/>
      <c r="N232" s="120"/>
      <c r="O232" s="120"/>
      <c r="P232" s="12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</row>
    <row r="233" spans="1:52" ht="12.95" customHeight="1" x14ac:dyDescent="0.25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120"/>
      <c r="M233" s="120"/>
      <c r="N233" s="120"/>
      <c r="O233" s="120"/>
      <c r="P233" s="12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</row>
    <row r="234" spans="1:52" ht="12.95" customHeight="1" x14ac:dyDescent="0.25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120"/>
      <c r="M234" s="120"/>
      <c r="N234" s="120"/>
      <c r="O234" s="120"/>
      <c r="P234" s="12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</row>
    <row r="235" spans="1:52" ht="12.95" customHeight="1" x14ac:dyDescent="0.2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120"/>
      <c r="M235" s="120"/>
      <c r="N235" s="120"/>
      <c r="O235" s="120"/>
      <c r="P235" s="12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</row>
    <row r="236" spans="1:52" ht="12.95" customHeight="1" x14ac:dyDescent="0.25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120"/>
      <c r="M236" s="120"/>
      <c r="N236" s="120"/>
      <c r="O236" s="120"/>
      <c r="P236" s="12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</row>
    <row r="237" spans="1:52" ht="14.1" customHeight="1" x14ac:dyDescent="0.25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120"/>
      <c r="M237" s="120"/>
      <c r="N237" s="120"/>
      <c r="O237" s="120"/>
      <c r="P237" s="12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</row>
    <row r="238" spans="1:52" ht="12.95" customHeight="1" x14ac:dyDescent="0.25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120"/>
      <c r="M238" s="120"/>
      <c r="N238" s="120"/>
      <c r="O238" s="120"/>
      <c r="P238" s="12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</row>
    <row r="239" spans="1:52" ht="12.95" customHeight="1" x14ac:dyDescent="0.25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120"/>
      <c r="M239" s="120"/>
      <c r="N239" s="120"/>
      <c r="O239" s="120"/>
      <c r="P239" s="12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</row>
    <row r="240" spans="1:52" ht="12.95" customHeight="1" x14ac:dyDescent="0.25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120"/>
      <c r="M240" s="120"/>
      <c r="N240" s="120"/>
      <c r="O240" s="120"/>
      <c r="P240" s="12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</row>
    <row r="241" spans="1:52" ht="12.95" customHeight="1" x14ac:dyDescent="0.25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120"/>
      <c r="M241" s="120"/>
      <c r="N241" s="120"/>
      <c r="O241" s="120"/>
      <c r="P241" s="12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</row>
    <row r="242" spans="1:52" ht="12.95" customHeight="1" x14ac:dyDescent="0.25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120"/>
      <c r="M242" s="120"/>
      <c r="N242" s="120"/>
      <c r="O242" s="120"/>
      <c r="P242" s="12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</row>
    <row r="243" spans="1:52" ht="12.95" customHeight="1" x14ac:dyDescent="0.25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120"/>
      <c r="M243" s="120"/>
      <c r="N243" s="120"/>
      <c r="O243" s="120"/>
      <c r="P243" s="12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</row>
    <row r="244" spans="1:52" ht="12.95" customHeight="1" x14ac:dyDescent="0.25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120"/>
      <c r="M244" s="120"/>
      <c r="N244" s="120"/>
      <c r="O244" s="120"/>
      <c r="P244" s="12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</row>
    <row r="245" spans="1:52" ht="12.95" customHeight="1" x14ac:dyDescent="0.25">
      <c r="A245" s="90"/>
      <c r="B245" s="90"/>
      <c r="C245" s="90"/>
      <c r="D245" s="90"/>
      <c r="E245" s="90"/>
      <c r="F245" s="98"/>
      <c r="G245" s="98"/>
      <c r="H245" s="98"/>
      <c r="I245" s="90"/>
      <c r="J245" s="90"/>
      <c r="K245" s="90"/>
      <c r="L245" s="120"/>
      <c r="M245" s="120"/>
      <c r="N245" s="120"/>
      <c r="O245" s="120"/>
      <c r="P245" s="12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</row>
    <row r="246" spans="1:52" ht="12.95" customHeight="1" x14ac:dyDescent="0.25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120"/>
      <c r="M246" s="120"/>
      <c r="N246" s="120"/>
      <c r="O246" s="120"/>
      <c r="P246" s="12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</row>
    <row r="247" spans="1:52" ht="12.95" customHeight="1" x14ac:dyDescent="0.25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120"/>
      <c r="M247" s="120"/>
      <c r="N247" s="120"/>
      <c r="O247" s="120"/>
      <c r="P247" s="12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</row>
    <row r="248" spans="1:52" ht="12.95" customHeight="1" x14ac:dyDescent="0.25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120"/>
      <c r="M248" s="120"/>
      <c r="N248" s="120"/>
      <c r="O248" s="120"/>
      <c r="P248" s="12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</row>
    <row r="249" spans="1:52" ht="12.95" customHeight="1" x14ac:dyDescent="0.25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120"/>
      <c r="M249" s="120"/>
      <c r="N249" s="120"/>
      <c r="O249" s="120"/>
      <c r="P249" s="12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</row>
    <row r="250" spans="1:52" ht="12.95" customHeight="1" x14ac:dyDescent="0.25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120"/>
      <c r="M250" s="120"/>
      <c r="N250" s="120"/>
      <c r="O250" s="120"/>
      <c r="P250" s="12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</row>
    <row r="251" spans="1:52" ht="12.95" customHeight="1" x14ac:dyDescent="0.25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120"/>
      <c r="M251" s="120"/>
      <c r="N251" s="120"/>
      <c r="O251" s="120"/>
      <c r="P251" s="12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</row>
    <row r="252" spans="1:52" ht="12.95" customHeight="1" x14ac:dyDescent="0.25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120"/>
      <c r="M252" s="120"/>
      <c r="N252" s="120"/>
      <c r="O252" s="120"/>
      <c r="P252" s="12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</row>
    <row r="253" spans="1:52" ht="12.95" customHeight="1" x14ac:dyDescent="0.25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120"/>
      <c r="M253" s="120"/>
      <c r="N253" s="120"/>
      <c r="O253" s="120"/>
      <c r="P253" s="12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</row>
    <row r="254" spans="1:52" ht="12.95" customHeight="1" x14ac:dyDescent="0.25">
      <c r="A254" s="90"/>
      <c r="B254" s="90"/>
      <c r="C254" s="90"/>
      <c r="D254" s="90"/>
      <c r="E254" s="90"/>
      <c r="F254" s="98"/>
      <c r="G254" s="98"/>
      <c r="H254" s="98"/>
      <c r="I254" s="90"/>
      <c r="J254" s="90"/>
      <c r="K254" s="90"/>
      <c r="L254" s="120"/>
      <c r="M254" s="120"/>
      <c r="N254" s="120"/>
      <c r="O254" s="120"/>
      <c r="P254" s="12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3&amp;R&amp;10r:\app15\appn bills comparison\&amp;F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2"/>
  <sheetViews>
    <sheetView zoomScale="80" zoomScaleNormal="80" workbookViewId="0">
      <selection activeCell="A2" sqref="A2"/>
    </sheetView>
  </sheetViews>
  <sheetFormatPr defaultColWidth="10.875" defaultRowHeight="15" x14ac:dyDescent="0.2"/>
  <cols>
    <col min="1" max="1" width="1.875" style="28" customWidth="1"/>
    <col min="2" max="2" width="2.25" style="28" customWidth="1"/>
    <col min="3" max="3" width="34.5" style="28" customWidth="1"/>
    <col min="4" max="4" width="2.375" style="28" customWidth="1"/>
    <col min="5" max="5" width="2" style="28" customWidth="1"/>
    <col min="6" max="6" width="12.625" style="28" bestFit="1" customWidth="1"/>
    <col min="7" max="7" width="3" style="28" customWidth="1"/>
    <col min="8" max="8" width="12.625" style="28" bestFit="1" customWidth="1"/>
    <col min="9" max="9" width="3" style="28" customWidth="1"/>
    <col min="10" max="10" width="13" style="28" bestFit="1" customWidth="1"/>
    <col min="11" max="11" width="2.625" style="28" customWidth="1"/>
    <col min="12" max="12" width="12.625" style="106" bestFit="1" customWidth="1"/>
    <col min="13" max="13" width="2.25" style="106" customWidth="1"/>
    <col min="14" max="14" width="12.625" style="106" bestFit="1" customWidth="1"/>
    <col min="15" max="15" width="2.125" style="106" customWidth="1"/>
    <col min="16" max="16" width="13" style="106" bestFit="1" customWidth="1"/>
    <col min="17" max="17" width="4" style="28" customWidth="1"/>
    <col min="18" max="18" width="12.875" style="28" customWidth="1"/>
    <col min="19" max="19" width="1.5" style="28" customWidth="1"/>
    <col min="20" max="20" width="9.75" style="28" customWidth="1"/>
    <col min="21" max="21" width="4.125" style="28" customWidth="1"/>
    <col min="22" max="22" width="7.5" style="28" customWidth="1"/>
    <col min="23" max="23" width="15.75" style="79" bestFit="1" customWidth="1"/>
    <col min="24" max="16384" width="10.875" style="28"/>
  </cols>
  <sheetData>
    <row r="1" spans="1:52" ht="91.5" customHeight="1" x14ac:dyDescent="0.3">
      <c r="A1" s="163" t="str">
        <f>+'UHS Total'!A1</f>
        <v>Senate CC for SB1 (01-11-17) vs Appropriated FY16-FY17</v>
      </c>
      <c r="B1" s="156"/>
      <c r="C1" s="156"/>
      <c r="D1" s="156"/>
      <c r="E1" s="156"/>
      <c r="F1" s="156"/>
      <c r="G1" s="25"/>
      <c r="H1" s="25"/>
      <c r="I1" s="25"/>
      <c r="J1" s="25"/>
      <c r="K1" s="26" t="s">
        <v>31</v>
      </c>
      <c r="L1" s="143"/>
      <c r="M1" s="143"/>
      <c r="N1" s="143"/>
      <c r="O1" s="143"/>
      <c r="P1" s="156"/>
      <c r="Q1" s="25"/>
      <c r="R1" s="25"/>
      <c r="S1" s="25"/>
      <c r="T1" s="25"/>
      <c r="U1" s="25"/>
      <c r="V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ht="18" customHeight="1" x14ac:dyDescent="0.25">
      <c r="A2" s="155"/>
      <c r="B2" s="25"/>
      <c r="C2" s="25"/>
      <c r="D2" s="25"/>
      <c r="E2" s="25"/>
      <c r="F2" s="25"/>
      <c r="G2" s="25"/>
      <c r="H2" s="25"/>
      <c r="I2" s="25"/>
      <c r="J2" s="25"/>
      <c r="K2" s="25"/>
      <c r="L2" s="143"/>
      <c r="M2" s="143"/>
      <c r="N2" s="143"/>
      <c r="O2" s="143"/>
      <c r="P2" s="156"/>
      <c r="Q2" s="25"/>
      <c r="R2" s="25"/>
      <c r="S2" s="25"/>
      <c r="T2" s="25"/>
      <c r="U2" s="25"/>
      <c r="V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ht="15.75" x14ac:dyDescent="0.25">
      <c r="A3" s="25"/>
      <c r="B3" s="25"/>
      <c r="C3" s="25"/>
      <c r="D3" s="25"/>
      <c r="E3" s="25"/>
      <c r="F3" s="91"/>
      <c r="G3" s="91"/>
      <c r="H3" s="91"/>
      <c r="I3" s="91"/>
      <c r="J3" s="91"/>
      <c r="K3" s="91"/>
      <c r="L3" s="207"/>
      <c r="M3" s="207"/>
      <c r="N3" s="209" t="s">
        <v>105</v>
      </c>
      <c r="O3" s="207"/>
      <c r="P3" s="207"/>
      <c r="Q3" s="100"/>
      <c r="R3" s="25"/>
      <c r="S3" s="25"/>
      <c r="T3" s="25"/>
      <c r="U3" s="25"/>
      <c r="V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1:52" s="9" customFormat="1" ht="15.75" customHeight="1" x14ac:dyDescent="0.25">
      <c r="A4" s="10"/>
      <c r="B4" s="10"/>
      <c r="C4" s="10"/>
      <c r="D4" s="10"/>
      <c r="E4" s="10"/>
      <c r="F4" s="92" t="s">
        <v>94</v>
      </c>
      <c r="G4" s="91"/>
      <c r="H4" s="91"/>
      <c r="I4" s="91"/>
      <c r="J4" s="91"/>
      <c r="K4" s="90"/>
      <c r="L4" s="92" t="s">
        <v>106</v>
      </c>
      <c r="M4" s="91"/>
      <c r="N4" s="91"/>
      <c r="O4" s="91"/>
      <c r="P4" s="91"/>
      <c r="Q4" s="100"/>
      <c r="R4" s="10"/>
      <c r="S4" s="10"/>
      <c r="T4" s="10"/>
      <c r="U4" s="10"/>
      <c r="V4" s="10"/>
    </row>
    <row r="5" spans="1:52" s="9" customFormat="1" ht="12.95" customHeight="1" x14ac:dyDescent="0.25">
      <c r="A5" s="10"/>
      <c r="B5" s="10"/>
      <c r="C5" s="10"/>
      <c r="D5" s="10"/>
      <c r="E5" s="10"/>
      <c r="F5" s="109" t="s">
        <v>1</v>
      </c>
      <c r="G5" s="110"/>
      <c r="H5" s="109" t="s">
        <v>1</v>
      </c>
      <c r="I5" s="111"/>
      <c r="J5" s="109" t="s">
        <v>2</v>
      </c>
      <c r="K5" s="110"/>
      <c r="L5" s="82" t="s">
        <v>52</v>
      </c>
      <c r="M5" s="83"/>
      <c r="N5" s="82" t="s">
        <v>52</v>
      </c>
      <c r="O5" s="111"/>
      <c r="P5" s="109" t="s">
        <v>2</v>
      </c>
      <c r="Q5" s="100"/>
      <c r="R5" s="3" t="s">
        <v>3</v>
      </c>
      <c r="S5" s="2"/>
      <c r="T5" s="2"/>
      <c r="U5" s="10"/>
      <c r="V5" s="10"/>
    </row>
    <row r="6" spans="1:52" s="9" customFormat="1" ht="12.95" customHeight="1" x14ac:dyDescent="0.25">
      <c r="A6" s="10"/>
      <c r="B6" s="10"/>
      <c r="C6" s="10"/>
      <c r="D6" s="10"/>
      <c r="E6" s="10"/>
      <c r="F6" s="93" t="s">
        <v>95</v>
      </c>
      <c r="G6" s="94"/>
      <c r="H6" s="93" t="s">
        <v>96</v>
      </c>
      <c r="I6" s="111"/>
      <c r="J6" s="93" t="s">
        <v>4</v>
      </c>
      <c r="K6" s="94"/>
      <c r="L6" s="93" t="s">
        <v>107</v>
      </c>
      <c r="M6" s="94"/>
      <c r="N6" s="93" t="s">
        <v>108</v>
      </c>
      <c r="O6" s="111"/>
      <c r="P6" s="93" t="s">
        <v>4</v>
      </c>
      <c r="Q6" s="100"/>
      <c r="R6" s="5" t="s">
        <v>5</v>
      </c>
      <c r="S6" s="5"/>
      <c r="T6" s="5" t="s">
        <v>6</v>
      </c>
      <c r="U6" s="22"/>
      <c r="V6" s="22"/>
    </row>
    <row r="7" spans="1:52" ht="12.75" customHeight="1" x14ac:dyDescent="0.25">
      <c r="A7" s="29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143"/>
      <c r="M7" s="143"/>
      <c r="N7" s="143"/>
      <c r="O7" s="143"/>
      <c r="P7" s="156"/>
      <c r="Q7" s="34"/>
      <c r="R7" s="25"/>
      <c r="S7" s="25"/>
      <c r="T7" s="25"/>
      <c r="U7" s="25"/>
      <c r="V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</row>
    <row r="8" spans="1:52" ht="15.95" customHeight="1" x14ac:dyDescent="0.25">
      <c r="A8" s="25"/>
      <c r="B8" s="25"/>
      <c r="C8" s="90" t="s">
        <v>9</v>
      </c>
      <c r="E8" s="25"/>
      <c r="F8" s="137">
        <v>12037946</v>
      </c>
      <c r="G8" s="137"/>
      <c r="H8" s="137">
        <v>12037945</v>
      </c>
      <c r="I8" s="66"/>
      <c r="J8" s="66">
        <f>F8+H8</f>
        <v>24075891</v>
      </c>
      <c r="K8" s="67"/>
      <c r="L8" s="137">
        <v>10608758</v>
      </c>
      <c r="M8" s="137"/>
      <c r="N8" s="137">
        <v>10608757</v>
      </c>
      <c r="O8" s="137"/>
      <c r="P8" s="238">
        <f>L8+N8</f>
        <v>21217515</v>
      </c>
      <c r="Q8" s="67"/>
      <c r="R8" s="66">
        <f>P8-J8</f>
        <v>-2858376</v>
      </c>
      <c r="S8" s="25"/>
      <c r="T8" s="30">
        <f>P8/J8-1</f>
        <v>-0.11872358119581117</v>
      </c>
      <c r="U8" s="25"/>
      <c r="V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</row>
    <row r="9" spans="1:52" ht="15.95" customHeight="1" x14ac:dyDescent="0.25">
      <c r="A9" s="25"/>
      <c r="B9" s="25"/>
      <c r="C9" s="90" t="s">
        <v>10</v>
      </c>
      <c r="E9" s="25"/>
      <c r="F9" s="144">
        <v>347477</v>
      </c>
      <c r="G9" s="144"/>
      <c r="H9" s="144">
        <v>347476</v>
      </c>
      <c r="I9" s="62"/>
      <c r="J9" s="62">
        <f>F9+H9</f>
        <v>694953</v>
      </c>
      <c r="K9" s="63"/>
      <c r="L9" s="144">
        <v>377661</v>
      </c>
      <c r="M9" s="144"/>
      <c r="N9" s="144">
        <v>377661</v>
      </c>
      <c r="O9" s="144"/>
      <c r="P9" s="102">
        <f>L9+N9</f>
        <v>755322</v>
      </c>
      <c r="Q9" s="63"/>
      <c r="R9" s="62">
        <f>P9-J9</f>
        <v>60369</v>
      </c>
      <c r="S9" s="25"/>
      <c r="T9" s="30">
        <f>P9/J9-1</f>
        <v>8.6867745012972009E-2</v>
      </c>
      <c r="U9" s="25"/>
      <c r="V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</row>
    <row r="10" spans="1:52" ht="15.95" customHeight="1" x14ac:dyDescent="0.25">
      <c r="A10" s="25"/>
      <c r="B10" s="25"/>
      <c r="C10" s="90" t="s">
        <v>12</v>
      </c>
      <c r="E10" s="25"/>
      <c r="F10" s="144">
        <v>1829592</v>
      </c>
      <c r="G10" s="144"/>
      <c r="H10" s="144">
        <v>1829592</v>
      </c>
      <c r="I10" s="62"/>
      <c r="J10" s="62">
        <f>F10+H10</f>
        <v>3659184</v>
      </c>
      <c r="K10" s="63"/>
      <c r="L10" s="144">
        <v>1733416</v>
      </c>
      <c r="M10" s="144"/>
      <c r="N10" s="144">
        <v>1733416</v>
      </c>
      <c r="O10" s="144"/>
      <c r="P10" s="102">
        <f>L10+N10</f>
        <v>3466832</v>
      </c>
      <c r="Q10" s="63"/>
      <c r="R10" s="62">
        <f>P10-J10</f>
        <v>-192352</v>
      </c>
      <c r="S10" s="25"/>
      <c r="T10" s="30">
        <f>P10/J10-1</f>
        <v>-5.256691109274636E-2</v>
      </c>
      <c r="U10" s="25"/>
      <c r="V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</row>
    <row r="11" spans="1:52" ht="20.45" customHeight="1" x14ac:dyDescent="0.25">
      <c r="A11" s="25"/>
      <c r="B11" s="25"/>
      <c r="C11" s="31" t="s">
        <v>13</v>
      </c>
      <c r="D11" s="25"/>
      <c r="E11" s="25"/>
      <c r="F11" s="169">
        <f>SUM(F8:F10)</f>
        <v>14215015</v>
      </c>
      <c r="G11" s="169"/>
      <c r="H11" s="169">
        <f>SUM(H8:H10)</f>
        <v>14215013</v>
      </c>
      <c r="I11" s="65"/>
      <c r="J11" s="64">
        <f>SUM(J8:J10)</f>
        <v>28430028</v>
      </c>
      <c r="K11" s="63"/>
      <c r="L11" s="169">
        <f>SUM(L8:L10)</f>
        <v>12719835</v>
      </c>
      <c r="M11" s="169"/>
      <c r="N11" s="169">
        <f>SUM(N8:N10)</f>
        <v>12719834</v>
      </c>
      <c r="O11" s="114"/>
      <c r="P11" s="239">
        <f>SUM(P8:P10)</f>
        <v>25439669</v>
      </c>
      <c r="Q11" s="63"/>
      <c r="R11" s="64">
        <f>P11-J11</f>
        <v>-2990359</v>
      </c>
      <c r="S11" s="32"/>
      <c r="T11" s="33">
        <f>P11/J11-1</f>
        <v>-0.10518311835640826</v>
      </c>
      <c r="U11" s="25"/>
      <c r="V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1:52" ht="12.75" customHeight="1" x14ac:dyDescent="0.25">
      <c r="A12" s="25"/>
      <c r="B12" s="25"/>
      <c r="C12" s="25"/>
      <c r="D12" s="25"/>
      <c r="E12" s="25"/>
      <c r="F12" s="146"/>
      <c r="G12" s="146"/>
      <c r="H12" s="146"/>
      <c r="I12" s="62"/>
      <c r="J12" s="63"/>
      <c r="K12" s="63"/>
      <c r="L12" s="146"/>
      <c r="M12" s="146"/>
      <c r="N12" s="146"/>
      <c r="O12" s="144"/>
      <c r="P12" s="103"/>
      <c r="Q12" s="63"/>
      <c r="R12" s="62"/>
      <c r="S12" s="25"/>
      <c r="T12" s="25"/>
      <c r="U12" s="25"/>
      <c r="V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</row>
    <row r="13" spans="1:52" ht="15.95" customHeight="1" x14ac:dyDescent="0.25">
      <c r="A13" s="29" t="s">
        <v>14</v>
      </c>
      <c r="B13" s="25"/>
      <c r="C13" s="25"/>
      <c r="D13" s="25"/>
      <c r="E13" s="25"/>
      <c r="F13" s="144"/>
      <c r="G13" s="144"/>
      <c r="H13" s="144"/>
      <c r="I13" s="62"/>
      <c r="J13" s="62"/>
      <c r="K13" s="63"/>
      <c r="L13" s="144"/>
      <c r="M13" s="144"/>
      <c r="N13" s="144"/>
      <c r="O13" s="144"/>
      <c r="P13" s="102"/>
      <c r="Q13" s="63"/>
      <c r="R13" s="62"/>
      <c r="S13" s="25"/>
      <c r="T13" s="25"/>
      <c r="U13" s="25"/>
      <c r="V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</row>
    <row r="14" spans="1:52" ht="15.95" customHeight="1" x14ac:dyDescent="0.25">
      <c r="A14" s="25"/>
      <c r="B14" s="25"/>
      <c r="C14" s="25" t="s">
        <v>37</v>
      </c>
      <c r="D14" s="25"/>
      <c r="E14" s="25"/>
      <c r="F14" s="144">
        <v>168328</v>
      </c>
      <c r="G14" s="144"/>
      <c r="H14" s="144">
        <v>168328</v>
      </c>
      <c r="I14" s="62"/>
      <c r="J14" s="62">
        <f t="shared" ref="J14:J19" si="0">F14+H14</f>
        <v>336656</v>
      </c>
      <c r="K14" s="63"/>
      <c r="L14" s="144"/>
      <c r="M14" s="144"/>
      <c r="N14" s="144"/>
      <c r="O14" s="144"/>
      <c r="P14" s="102">
        <f t="shared" ref="P14:P19" si="1">L14+N14</f>
        <v>0</v>
      </c>
      <c r="Q14" s="63"/>
      <c r="R14" s="62">
        <f t="shared" ref="R14:R19" si="2">P14-J14</f>
        <v>-336656</v>
      </c>
      <c r="S14" s="25"/>
      <c r="T14" s="35">
        <f>P14/J14-1</f>
        <v>-1</v>
      </c>
      <c r="U14" s="25"/>
      <c r="V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</row>
    <row r="15" spans="1:52" ht="15.95" customHeight="1" x14ac:dyDescent="0.25">
      <c r="A15" s="25"/>
      <c r="B15" s="25"/>
      <c r="C15" s="10" t="s">
        <v>17</v>
      </c>
      <c r="D15" s="25"/>
      <c r="E15" s="25"/>
      <c r="F15" s="144">
        <v>236555</v>
      </c>
      <c r="G15" s="144"/>
      <c r="H15" s="144">
        <v>236555</v>
      </c>
      <c r="I15" s="62"/>
      <c r="J15" s="62">
        <f t="shared" si="0"/>
        <v>473110</v>
      </c>
      <c r="K15" s="63"/>
      <c r="L15" s="144"/>
      <c r="M15" s="144"/>
      <c r="N15" s="144"/>
      <c r="O15" s="144"/>
      <c r="P15" s="102">
        <f t="shared" si="1"/>
        <v>0</v>
      </c>
      <c r="Q15" s="63"/>
      <c r="R15" s="62">
        <f t="shared" si="2"/>
        <v>-473110</v>
      </c>
      <c r="S15" s="25"/>
      <c r="T15" s="35">
        <f>P15/J15-1</f>
        <v>-1</v>
      </c>
      <c r="U15" s="25"/>
      <c r="V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</row>
    <row r="16" spans="1:52" ht="15.95" customHeight="1" x14ac:dyDescent="0.25">
      <c r="A16" s="25"/>
      <c r="B16" s="25"/>
      <c r="C16" s="84" t="s">
        <v>53</v>
      </c>
      <c r="D16" s="85"/>
      <c r="E16" s="85"/>
      <c r="F16" s="144">
        <v>371250</v>
      </c>
      <c r="G16" s="144"/>
      <c r="H16" s="144">
        <v>371250</v>
      </c>
      <c r="I16" s="62"/>
      <c r="J16" s="62">
        <f t="shared" si="0"/>
        <v>742500</v>
      </c>
      <c r="K16" s="63"/>
      <c r="L16" s="144"/>
      <c r="M16" s="144"/>
      <c r="N16" s="144"/>
      <c r="O16" s="144"/>
      <c r="P16" s="102">
        <f t="shared" si="1"/>
        <v>0</v>
      </c>
      <c r="Q16" s="63"/>
      <c r="R16" s="62">
        <f t="shared" si="2"/>
        <v>-742500</v>
      </c>
      <c r="S16" s="25"/>
      <c r="T16" s="35">
        <f>P16/J16-1</f>
        <v>-1</v>
      </c>
      <c r="U16" s="25"/>
      <c r="V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</row>
    <row r="17" spans="1:52" ht="15.75" hidden="1" customHeight="1" x14ac:dyDescent="0.25">
      <c r="A17" s="25"/>
      <c r="B17" s="25"/>
      <c r="C17" s="84" t="s">
        <v>56</v>
      </c>
      <c r="D17" s="85"/>
      <c r="E17" s="85"/>
      <c r="F17" s="144"/>
      <c r="G17" s="144"/>
      <c r="H17" s="144"/>
      <c r="I17" s="62"/>
      <c r="J17" s="62">
        <f t="shared" si="0"/>
        <v>0</v>
      </c>
      <c r="K17" s="63"/>
      <c r="L17" s="144"/>
      <c r="M17" s="144"/>
      <c r="N17" s="144"/>
      <c r="O17" s="144"/>
      <c r="P17" s="102">
        <f t="shared" si="1"/>
        <v>0</v>
      </c>
      <c r="Q17" s="63"/>
      <c r="R17" s="62">
        <f t="shared" si="2"/>
        <v>0</v>
      </c>
      <c r="S17" s="25"/>
      <c r="T17" s="174" t="s">
        <v>60</v>
      </c>
      <c r="U17" s="25"/>
      <c r="V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</row>
    <row r="18" spans="1:52" ht="15.95" customHeight="1" x14ac:dyDescent="0.25">
      <c r="A18" s="25"/>
      <c r="B18" s="25"/>
      <c r="C18" s="84" t="s">
        <v>66</v>
      </c>
      <c r="D18" s="85"/>
      <c r="E18" s="85"/>
      <c r="F18" s="144">
        <v>2100000</v>
      </c>
      <c r="G18" s="144"/>
      <c r="H18" s="144">
        <v>2100000</v>
      </c>
      <c r="I18" s="62"/>
      <c r="J18" s="62">
        <f t="shared" si="0"/>
        <v>4200000</v>
      </c>
      <c r="K18" s="63"/>
      <c r="L18" s="144"/>
      <c r="M18" s="144"/>
      <c r="N18" s="144"/>
      <c r="O18" s="144"/>
      <c r="P18" s="102">
        <f t="shared" si="1"/>
        <v>0</v>
      </c>
      <c r="Q18" s="63"/>
      <c r="R18" s="62">
        <f t="shared" si="2"/>
        <v>-4200000</v>
      </c>
      <c r="S18" s="25"/>
      <c r="T18" s="35">
        <f t="shared" ref="T18" si="3">P18/J18-1</f>
        <v>-1</v>
      </c>
      <c r="U18" s="25"/>
      <c r="V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1:52" ht="15.95" customHeight="1" x14ac:dyDescent="0.25">
      <c r="A19" s="25"/>
      <c r="B19" s="25"/>
      <c r="C19" s="25" t="s">
        <v>35</v>
      </c>
      <c r="D19" s="25"/>
      <c r="E19" s="25"/>
      <c r="F19" s="144">
        <v>1992160</v>
      </c>
      <c r="G19" s="144"/>
      <c r="H19" s="144">
        <v>1992160</v>
      </c>
      <c r="I19" s="62"/>
      <c r="J19" s="62">
        <f t="shared" si="0"/>
        <v>3984320</v>
      </c>
      <c r="K19" s="63"/>
      <c r="L19" s="144"/>
      <c r="M19" s="144"/>
      <c r="N19" s="144"/>
      <c r="O19" s="144"/>
      <c r="P19" s="102">
        <f t="shared" si="1"/>
        <v>0</v>
      </c>
      <c r="Q19" s="63"/>
      <c r="R19" s="62">
        <f t="shared" si="2"/>
        <v>-3984320</v>
      </c>
      <c r="S19" s="25"/>
      <c r="T19" s="35">
        <f t="shared" ref="T19" si="4">P19/J19-1</f>
        <v>-1</v>
      </c>
      <c r="U19" s="25"/>
      <c r="V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</row>
    <row r="20" spans="1:52" ht="20.45" customHeight="1" x14ac:dyDescent="0.25">
      <c r="A20" s="25"/>
      <c r="B20" s="25"/>
      <c r="C20" s="31" t="s">
        <v>13</v>
      </c>
      <c r="D20" s="25"/>
      <c r="E20" s="25"/>
      <c r="F20" s="169">
        <f>SUM(F14:F19)</f>
        <v>4868293</v>
      </c>
      <c r="G20" s="169"/>
      <c r="H20" s="169">
        <f>SUM(H14:H19)</f>
        <v>4868293</v>
      </c>
      <c r="I20" s="64"/>
      <c r="J20" s="64">
        <f>SUM(J14:J19)</f>
        <v>9736586</v>
      </c>
      <c r="K20" s="63"/>
      <c r="L20" s="169">
        <f>SUM(L14:L19)</f>
        <v>0</v>
      </c>
      <c r="M20" s="169"/>
      <c r="N20" s="169">
        <f>SUM(N14:N19)</f>
        <v>0</v>
      </c>
      <c r="O20" s="169"/>
      <c r="P20" s="239">
        <f>SUM(P14:P19)</f>
        <v>0</v>
      </c>
      <c r="Q20" s="63"/>
      <c r="R20" s="64">
        <f>SUM(R14:R19)</f>
        <v>-9736586</v>
      </c>
      <c r="S20" s="32"/>
      <c r="T20" s="33">
        <f>P20/J20-1</f>
        <v>-1</v>
      </c>
      <c r="U20" s="25"/>
      <c r="V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</row>
    <row r="21" spans="1:52" ht="7.5" customHeight="1" x14ac:dyDescent="0.25">
      <c r="A21" s="25"/>
      <c r="B21" s="25"/>
      <c r="C21" s="25"/>
      <c r="D21" s="25"/>
      <c r="E21" s="25"/>
      <c r="F21" s="144"/>
      <c r="G21" s="144"/>
      <c r="H21" s="144"/>
      <c r="I21" s="62"/>
      <c r="J21" s="62"/>
      <c r="K21" s="63"/>
      <c r="L21" s="144"/>
      <c r="M21" s="144"/>
      <c r="N21" s="144"/>
      <c r="O21" s="144"/>
      <c r="P21" s="102"/>
      <c r="Q21" s="63"/>
      <c r="R21" s="62"/>
      <c r="S21" s="25"/>
      <c r="T21" s="30"/>
      <c r="U21" s="25"/>
      <c r="V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</row>
    <row r="22" spans="1:52" ht="15.95" customHeight="1" x14ac:dyDescent="0.25">
      <c r="A22" s="29" t="s">
        <v>41</v>
      </c>
      <c r="B22" s="25"/>
      <c r="C22" s="25"/>
      <c r="D22" s="25"/>
      <c r="E22" s="25"/>
      <c r="F22" s="144"/>
      <c r="G22" s="144"/>
      <c r="H22" s="144"/>
      <c r="I22" s="62"/>
      <c r="J22" s="62"/>
      <c r="K22" s="63"/>
      <c r="L22" s="144"/>
      <c r="M22" s="144"/>
      <c r="N22" s="144"/>
      <c r="O22" s="144"/>
      <c r="P22" s="102"/>
      <c r="Q22" s="63"/>
      <c r="R22" s="62"/>
      <c r="S22" s="25"/>
      <c r="T22" s="30"/>
      <c r="U22" s="25"/>
      <c r="V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ht="15.95" hidden="1" customHeight="1" x14ac:dyDescent="0.25">
      <c r="A23" s="25"/>
      <c r="B23" s="25"/>
      <c r="C23" s="25" t="s">
        <v>15</v>
      </c>
      <c r="D23" s="25"/>
      <c r="E23" s="25"/>
      <c r="F23" s="144"/>
      <c r="G23" s="144"/>
      <c r="H23" s="144"/>
      <c r="I23" s="62"/>
      <c r="J23" s="62">
        <f t="shared" ref="J23:J29" si="5">F23+H23</f>
        <v>0</v>
      </c>
      <c r="K23" s="63"/>
      <c r="L23" s="144"/>
      <c r="M23" s="144"/>
      <c r="N23" s="144"/>
      <c r="O23" s="144"/>
      <c r="P23" s="102">
        <f t="shared" ref="P23:P29" si="6">L23+N23</f>
        <v>0</v>
      </c>
      <c r="Q23" s="63"/>
      <c r="R23" s="62">
        <f t="shared" ref="R23:R29" si="7">P23-J23</f>
        <v>0</v>
      </c>
      <c r="S23" s="25"/>
      <c r="T23" s="30" t="e">
        <f t="shared" ref="T23:T30" si="8">P23/J23-1</f>
        <v>#DIV/0!</v>
      </c>
      <c r="U23" s="25"/>
      <c r="V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</row>
    <row r="24" spans="1:52" ht="15.95" customHeight="1" x14ac:dyDescent="0.25">
      <c r="A24" s="25"/>
      <c r="B24" s="25"/>
      <c r="C24" s="84" t="s">
        <v>56</v>
      </c>
      <c r="D24" s="85"/>
      <c r="E24" s="85"/>
      <c r="F24" s="144">
        <v>750000</v>
      </c>
      <c r="G24" s="144"/>
      <c r="H24" s="144">
        <v>750000</v>
      </c>
      <c r="I24" s="62"/>
      <c r="J24" s="62">
        <f t="shared" si="5"/>
        <v>1500000</v>
      </c>
      <c r="K24" s="63"/>
      <c r="L24" s="144">
        <v>750000</v>
      </c>
      <c r="M24" s="144"/>
      <c r="N24" s="144">
        <v>750000</v>
      </c>
      <c r="O24" s="144"/>
      <c r="P24" s="102">
        <f t="shared" si="6"/>
        <v>1500000</v>
      </c>
      <c r="Q24" s="63"/>
      <c r="R24" s="62">
        <f t="shared" si="7"/>
        <v>0</v>
      </c>
      <c r="S24" s="25"/>
      <c r="T24" s="30">
        <f t="shared" si="8"/>
        <v>0</v>
      </c>
      <c r="U24" s="25"/>
      <c r="V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</row>
    <row r="25" spans="1:52" s="9" customFormat="1" ht="15.75" hidden="1" x14ac:dyDescent="0.25">
      <c r="A25" s="10"/>
      <c r="B25" s="10"/>
      <c r="C25" s="10" t="s">
        <v>50</v>
      </c>
      <c r="D25" s="10"/>
      <c r="E25" s="10"/>
      <c r="F25" s="131">
        <v>0</v>
      </c>
      <c r="G25" s="131"/>
      <c r="H25" s="131">
        <v>0</v>
      </c>
      <c r="I25" s="53"/>
      <c r="J25" s="53">
        <f>F25+H25</f>
        <v>0</v>
      </c>
      <c r="K25" s="56"/>
      <c r="L25" s="131">
        <v>0</v>
      </c>
      <c r="M25" s="131"/>
      <c r="N25" s="131">
        <v>0</v>
      </c>
      <c r="O25" s="131"/>
      <c r="P25" s="131">
        <f>L25+N25</f>
        <v>0</v>
      </c>
      <c r="Q25" s="56"/>
      <c r="R25" s="53">
        <f>P25-J25</f>
        <v>0</v>
      </c>
      <c r="S25" s="10"/>
      <c r="T25" s="30" t="e">
        <f t="shared" si="8"/>
        <v>#DIV/0!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s="9" customFormat="1" ht="15.75" x14ac:dyDescent="0.25">
      <c r="A26" s="10"/>
      <c r="B26" s="10"/>
      <c r="C26" s="10" t="s">
        <v>97</v>
      </c>
      <c r="D26" s="10"/>
      <c r="E26" s="10"/>
      <c r="F26" s="131">
        <v>1316</v>
      </c>
      <c r="G26" s="131"/>
      <c r="H26" s="131">
        <v>1316</v>
      </c>
      <c r="I26" s="53"/>
      <c r="J26" s="53">
        <f>F26+H26</f>
        <v>2632</v>
      </c>
      <c r="K26" s="56"/>
      <c r="L26" s="131">
        <v>7124</v>
      </c>
      <c r="M26" s="131"/>
      <c r="N26" s="131">
        <v>7124</v>
      </c>
      <c r="O26" s="131"/>
      <c r="P26" s="131">
        <f>L26+N26</f>
        <v>14248</v>
      </c>
      <c r="Q26" s="56"/>
      <c r="R26" s="53">
        <f>P26-J26</f>
        <v>11616</v>
      </c>
      <c r="S26" s="10"/>
      <c r="T26" s="30">
        <f t="shared" si="8"/>
        <v>4.4133738601823707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5.95" customHeight="1" x14ac:dyDescent="0.25">
      <c r="A27" s="25"/>
      <c r="B27" s="25"/>
      <c r="C27" s="25" t="s">
        <v>21</v>
      </c>
      <c r="D27" s="25"/>
      <c r="E27" s="25"/>
      <c r="F27" s="144">
        <v>855647</v>
      </c>
      <c r="G27" s="144"/>
      <c r="H27" s="144">
        <v>860642</v>
      </c>
      <c r="I27" s="62"/>
      <c r="J27" s="62">
        <f t="shared" si="5"/>
        <v>1716289</v>
      </c>
      <c r="K27" s="63"/>
      <c r="L27" s="144">
        <v>772559</v>
      </c>
      <c r="M27" s="144"/>
      <c r="N27" s="144">
        <v>777372</v>
      </c>
      <c r="O27" s="144"/>
      <c r="P27" s="102">
        <f t="shared" si="6"/>
        <v>1549931</v>
      </c>
      <c r="Q27" s="63"/>
      <c r="R27" s="62">
        <f t="shared" si="7"/>
        <v>-166358</v>
      </c>
      <c r="S27" s="25"/>
      <c r="T27" s="30">
        <f t="shared" si="8"/>
        <v>-9.6928897172911976E-2</v>
      </c>
      <c r="U27" s="25"/>
      <c r="V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</row>
    <row r="28" spans="1:52" ht="15.95" customHeight="1" x14ac:dyDescent="0.25">
      <c r="A28" s="25"/>
      <c r="B28" s="25"/>
      <c r="C28" s="90" t="s">
        <v>74</v>
      </c>
      <c r="D28" s="25"/>
      <c r="E28" s="25"/>
      <c r="F28" s="144">
        <v>58654</v>
      </c>
      <c r="G28" s="144"/>
      <c r="H28" s="144">
        <v>58654</v>
      </c>
      <c r="I28" s="62"/>
      <c r="J28" s="62">
        <f t="shared" si="5"/>
        <v>117308</v>
      </c>
      <c r="K28" s="63"/>
      <c r="L28" s="144">
        <v>43810</v>
      </c>
      <c r="M28" s="144"/>
      <c r="N28" s="144">
        <v>43811</v>
      </c>
      <c r="O28" s="144"/>
      <c r="P28" s="102">
        <f>L28+N28</f>
        <v>87621</v>
      </c>
      <c r="Q28" s="63"/>
      <c r="R28" s="62">
        <f>P28-J28</f>
        <v>-29687</v>
      </c>
      <c r="S28" s="25"/>
      <c r="T28" s="30">
        <f>P28/J28-1</f>
        <v>-0.25306884440958843</v>
      </c>
      <c r="U28" s="25"/>
      <c r="V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</row>
    <row r="29" spans="1:52" ht="15.95" customHeight="1" x14ac:dyDescent="0.25">
      <c r="A29" s="25"/>
      <c r="B29" s="25"/>
      <c r="C29" s="25" t="s">
        <v>11</v>
      </c>
      <c r="D29" s="25"/>
      <c r="E29" s="25"/>
      <c r="F29" s="144">
        <v>641717</v>
      </c>
      <c r="G29" s="144"/>
      <c r="H29" s="144">
        <v>687711</v>
      </c>
      <c r="I29" s="62"/>
      <c r="J29" s="62">
        <f t="shared" si="5"/>
        <v>1329428</v>
      </c>
      <c r="K29" s="63"/>
      <c r="L29" s="144">
        <v>605444</v>
      </c>
      <c r="M29" s="144"/>
      <c r="N29" s="144">
        <v>633052</v>
      </c>
      <c r="O29" s="144"/>
      <c r="P29" s="102">
        <f t="shared" si="6"/>
        <v>1238496</v>
      </c>
      <c r="Q29" s="63"/>
      <c r="R29" s="62">
        <f t="shared" si="7"/>
        <v>-90932</v>
      </c>
      <c r="S29" s="25"/>
      <c r="T29" s="30">
        <f>P29/J29-1</f>
        <v>-6.8399341671756542E-2</v>
      </c>
      <c r="U29" s="25"/>
      <c r="V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</row>
    <row r="30" spans="1:52" ht="24.6" customHeight="1" x14ac:dyDescent="0.25">
      <c r="A30" s="25"/>
      <c r="B30" s="25"/>
      <c r="C30" s="31" t="s">
        <v>13</v>
      </c>
      <c r="D30" s="25"/>
      <c r="E30" s="25"/>
      <c r="F30" s="169">
        <f>SUM(F23:F29)</f>
        <v>2307334</v>
      </c>
      <c r="G30" s="169"/>
      <c r="H30" s="169">
        <f>SUM(H23:H29)</f>
        <v>2358323</v>
      </c>
      <c r="I30" s="64"/>
      <c r="J30" s="64">
        <f>SUM(J23:J29)</f>
        <v>4665657</v>
      </c>
      <c r="K30" s="63"/>
      <c r="L30" s="169">
        <f>SUM(L23:L29)</f>
        <v>2178937</v>
      </c>
      <c r="M30" s="169"/>
      <c r="N30" s="169">
        <f>SUM(N23:N29)</f>
        <v>2211359</v>
      </c>
      <c r="O30" s="169"/>
      <c r="P30" s="239">
        <f>SUM(P23:P29)</f>
        <v>4390296</v>
      </c>
      <c r="Q30" s="63"/>
      <c r="R30" s="64">
        <f>SUM(R23:R29)</f>
        <v>-275361</v>
      </c>
      <c r="S30" s="32"/>
      <c r="T30" s="33">
        <f t="shared" si="8"/>
        <v>-5.9018697688235533E-2</v>
      </c>
      <c r="U30" s="25"/>
      <c r="V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</row>
    <row r="31" spans="1:52" ht="3" customHeight="1" x14ac:dyDescent="0.25">
      <c r="A31" s="25"/>
      <c r="B31" s="25"/>
      <c r="C31" s="25"/>
      <c r="D31" s="25"/>
      <c r="E31" s="25"/>
      <c r="F31" s="146"/>
      <c r="G31" s="144"/>
      <c r="H31" s="146"/>
      <c r="I31" s="62"/>
      <c r="J31" s="63"/>
      <c r="K31" s="63"/>
      <c r="L31" s="146"/>
      <c r="M31" s="144"/>
      <c r="N31" s="146"/>
      <c r="O31" s="144"/>
      <c r="P31" s="103"/>
      <c r="Q31" s="63"/>
      <c r="R31" s="63"/>
      <c r="S31" s="25"/>
      <c r="T31" s="30"/>
      <c r="U31" s="25"/>
      <c r="V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</row>
    <row r="32" spans="1:52" ht="19.149999999999999" customHeight="1" thickBot="1" x14ac:dyDescent="0.3">
      <c r="A32" s="25"/>
      <c r="B32" s="25"/>
      <c r="C32" s="31" t="s">
        <v>22</v>
      </c>
      <c r="D32" s="25"/>
      <c r="E32" s="25"/>
      <c r="F32" s="170">
        <f>F11+F30+F20</f>
        <v>21390642</v>
      </c>
      <c r="G32" s="170"/>
      <c r="H32" s="170">
        <f>H11+H30+H20</f>
        <v>21441629</v>
      </c>
      <c r="I32" s="68"/>
      <c r="J32" s="68">
        <f>J11+J30+J20</f>
        <v>42832271</v>
      </c>
      <c r="K32" s="67"/>
      <c r="L32" s="170">
        <f>L11+L30+L20</f>
        <v>14898772</v>
      </c>
      <c r="M32" s="170"/>
      <c r="N32" s="170">
        <f>N11+N30+N20</f>
        <v>14931193</v>
      </c>
      <c r="O32" s="170"/>
      <c r="P32" s="240">
        <f>P11+P30+P20</f>
        <v>29829965</v>
      </c>
      <c r="Q32" s="67"/>
      <c r="R32" s="68">
        <f>R11+R30+R20</f>
        <v>-13002306</v>
      </c>
      <c r="S32" s="36"/>
      <c r="T32" s="37">
        <f>P32/J32-1</f>
        <v>-0.30356331094375077</v>
      </c>
      <c r="U32" s="25"/>
      <c r="V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</row>
    <row r="33" spans="1:52" ht="12.75" customHeight="1" thickTop="1" x14ac:dyDescent="0.25">
      <c r="A33" s="25"/>
      <c r="B33" s="25"/>
      <c r="C33" s="25"/>
      <c r="D33" s="25"/>
      <c r="E33" s="25"/>
      <c r="F33" s="146"/>
      <c r="G33" s="144"/>
      <c r="H33" s="146"/>
      <c r="I33" s="62"/>
      <c r="J33" s="63"/>
      <c r="K33" s="63"/>
      <c r="L33" s="146"/>
      <c r="M33" s="144"/>
      <c r="N33" s="146"/>
      <c r="O33" s="144"/>
      <c r="P33" s="103"/>
      <c r="Q33" s="63"/>
      <c r="R33" s="63"/>
      <c r="S33" s="25"/>
      <c r="T33" s="25"/>
      <c r="U33" s="25"/>
      <c r="V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</row>
    <row r="34" spans="1:52" ht="15.95" customHeight="1" x14ac:dyDescent="0.25">
      <c r="A34" s="29" t="s">
        <v>23</v>
      </c>
      <c r="B34" s="25"/>
      <c r="C34" s="25"/>
      <c r="D34" s="25"/>
      <c r="E34" s="25"/>
      <c r="F34" s="144"/>
      <c r="G34" s="144"/>
      <c r="H34" s="144"/>
      <c r="I34" s="62"/>
      <c r="J34" s="62"/>
      <c r="K34" s="63"/>
      <c r="L34" s="144"/>
      <c r="M34" s="144"/>
      <c r="N34" s="144"/>
      <c r="O34" s="144"/>
      <c r="P34" s="102"/>
      <c r="Q34" s="63"/>
      <c r="R34" s="62"/>
      <c r="S34" s="25"/>
      <c r="T34" s="25"/>
      <c r="U34" s="25"/>
      <c r="V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</row>
    <row r="35" spans="1:52" ht="15.95" customHeight="1" x14ac:dyDescent="0.25">
      <c r="A35" s="25"/>
      <c r="B35" s="25"/>
      <c r="C35" s="84" t="s">
        <v>55</v>
      </c>
      <c r="D35" s="25"/>
      <c r="E35" s="25"/>
      <c r="F35" s="137">
        <v>15363462</v>
      </c>
      <c r="G35" s="137"/>
      <c r="H35" s="137">
        <v>15381525</v>
      </c>
      <c r="I35" s="66"/>
      <c r="J35" s="66">
        <f t="shared" ref="J35:J42" si="9">F35+H35</f>
        <v>30744987</v>
      </c>
      <c r="K35" s="67"/>
      <c r="L35" s="137">
        <v>9706680</v>
      </c>
      <c r="M35" s="137"/>
      <c r="N35" s="137">
        <v>9711840</v>
      </c>
      <c r="O35" s="137"/>
      <c r="P35" s="238">
        <f t="shared" ref="P35:P42" si="10">L35+N35</f>
        <v>19418520</v>
      </c>
      <c r="Q35" s="67"/>
      <c r="R35" s="66">
        <f t="shared" ref="R35:R42" si="11">P35-J35</f>
        <v>-11326467</v>
      </c>
      <c r="S35" s="25"/>
      <c r="T35" s="30">
        <f t="shared" ref="T35:T42" si="12">P35/J35-1</f>
        <v>-0.36840044850238507</v>
      </c>
      <c r="U35" s="25"/>
      <c r="V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</row>
    <row r="36" spans="1:52" s="9" customFormat="1" ht="15.95" hidden="1" customHeight="1" x14ac:dyDescent="0.25">
      <c r="A36" s="10"/>
      <c r="B36" s="10"/>
      <c r="C36" s="120" t="s">
        <v>59</v>
      </c>
      <c r="E36" s="10"/>
      <c r="F36" s="130"/>
      <c r="G36" s="137"/>
      <c r="H36" s="130"/>
      <c r="I36" s="57"/>
      <c r="J36" s="53">
        <f t="shared" si="9"/>
        <v>0</v>
      </c>
      <c r="K36" s="60"/>
      <c r="L36" s="130"/>
      <c r="M36" s="137"/>
      <c r="N36" s="130"/>
      <c r="O36" s="130"/>
      <c r="P36" s="131">
        <f t="shared" si="10"/>
        <v>0</v>
      </c>
      <c r="Q36" s="60"/>
      <c r="R36" s="62">
        <f t="shared" si="11"/>
        <v>0</v>
      </c>
      <c r="S36" s="10"/>
      <c r="T36" s="11" t="e">
        <f t="shared" si="12"/>
        <v>#DIV/0!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9.899999999999999" customHeight="1" x14ac:dyDescent="0.25">
      <c r="A37" s="25"/>
      <c r="B37" s="25"/>
      <c r="C37" s="123" t="s">
        <v>77</v>
      </c>
      <c r="E37" s="25"/>
      <c r="F37" s="169">
        <f>SUM(F35:F36)</f>
        <v>15363462</v>
      </c>
      <c r="G37" s="169"/>
      <c r="H37" s="169">
        <f>SUM(H35:H36)</f>
        <v>15381525</v>
      </c>
      <c r="I37" s="64"/>
      <c r="J37" s="64">
        <f t="shared" si="9"/>
        <v>30744987</v>
      </c>
      <c r="K37" s="63"/>
      <c r="L37" s="169">
        <f>SUM(L35:L36)</f>
        <v>9706680</v>
      </c>
      <c r="M37" s="169"/>
      <c r="N37" s="169">
        <f>SUM(N35:N36)</f>
        <v>9711840</v>
      </c>
      <c r="O37" s="169"/>
      <c r="P37" s="239">
        <f t="shared" si="10"/>
        <v>19418520</v>
      </c>
      <c r="Q37" s="63"/>
      <c r="R37" s="64">
        <f t="shared" si="11"/>
        <v>-11326467</v>
      </c>
      <c r="S37" s="32"/>
      <c r="T37" s="33">
        <f t="shared" si="12"/>
        <v>-0.36840044850238507</v>
      </c>
      <c r="U37" s="25"/>
      <c r="V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</row>
    <row r="38" spans="1:52" ht="24.75" customHeight="1" x14ac:dyDescent="0.25">
      <c r="A38" s="25"/>
      <c r="B38" s="25"/>
      <c r="C38" s="10" t="s">
        <v>24</v>
      </c>
      <c r="E38" s="25"/>
      <c r="F38" s="146">
        <v>1044843</v>
      </c>
      <c r="G38" s="144"/>
      <c r="H38" s="146">
        <v>1044843</v>
      </c>
      <c r="I38" s="62"/>
      <c r="J38" s="63">
        <f t="shared" si="9"/>
        <v>2089686</v>
      </c>
      <c r="K38" s="63"/>
      <c r="L38" s="146">
        <v>828600</v>
      </c>
      <c r="M38" s="144"/>
      <c r="N38" s="146">
        <v>828600</v>
      </c>
      <c r="O38" s="144"/>
      <c r="P38" s="103">
        <f t="shared" si="10"/>
        <v>1657200</v>
      </c>
      <c r="Q38" s="63"/>
      <c r="R38" s="63">
        <f t="shared" si="11"/>
        <v>-432486</v>
      </c>
      <c r="S38" s="25"/>
      <c r="T38" s="30">
        <f t="shared" si="12"/>
        <v>-0.20696219432010354</v>
      </c>
      <c r="U38" s="25"/>
      <c r="V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ht="15.95" customHeight="1" x14ac:dyDescent="0.25">
      <c r="A39" s="25"/>
      <c r="B39" s="25"/>
      <c r="C39" s="10" t="s">
        <v>25</v>
      </c>
      <c r="E39" s="25"/>
      <c r="F39" s="144">
        <v>4981438</v>
      </c>
      <c r="G39" s="144"/>
      <c r="H39" s="144">
        <v>5014362</v>
      </c>
      <c r="I39" s="62"/>
      <c r="J39" s="62">
        <f t="shared" si="9"/>
        <v>9995800</v>
      </c>
      <c r="K39" s="63"/>
      <c r="L39" s="144">
        <v>4363492</v>
      </c>
      <c r="M39" s="144"/>
      <c r="N39" s="144">
        <v>4390753</v>
      </c>
      <c r="O39" s="144"/>
      <c r="P39" s="102">
        <f t="shared" si="10"/>
        <v>8754245</v>
      </c>
      <c r="Q39" s="63"/>
      <c r="R39" s="62">
        <f t="shared" si="11"/>
        <v>-1241555</v>
      </c>
      <c r="S39" s="25"/>
      <c r="T39" s="30">
        <f t="shared" si="12"/>
        <v>-0.12420766722023246</v>
      </c>
      <c r="U39" s="25"/>
      <c r="V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</row>
    <row r="40" spans="1:52" s="9" customFormat="1" ht="15.95" customHeight="1" x14ac:dyDescent="0.25">
      <c r="A40" s="10"/>
      <c r="B40" s="10"/>
      <c r="C40" s="7" t="s">
        <v>47</v>
      </c>
      <c r="E40" s="10"/>
      <c r="F40" s="171">
        <f>SUBTOTAL(9,F38:F39)</f>
        <v>6026281</v>
      </c>
      <c r="G40" s="171"/>
      <c r="H40" s="171">
        <f>SUBTOTAL(9,H38:H39)</f>
        <v>6059205</v>
      </c>
      <c r="I40" s="54"/>
      <c r="J40" s="54">
        <f t="shared" si="9"/>
        <v>12085486</v>
      </c>
      <c r="K40" s="56"/>
      <c r="L40" s="171">
        <f>SUBTOTAL(9,L38:L39)</f>
        <v>5192092</v>
      </c>
      <c r="M40" s="171"/>
      <c r="N40" s="171">
        <f>SUBTOTAL(9,N38:N39)</f>
        <v>5219353</v>
      </c>
      <c r="O40" s="171"/>
      <c r="P40" s="77">
        <f t="shared" si="10"/>
        <v>10411445</v>
      </c>
      <c r="Q40" s="56"/>
      <c r="R40" s="54">
        <f t="shared" si="11"/>
        <v>-1674041</v>
      </c>
      <c r="S40" s="15"/>
      <c r="T40" s="16">
        <f t="shared" si="12"/>
        <v>-0.13851664715841794</v>
      </c>
      <c r="U40" s="10"/>
      <c r="V40" s="10"/>
      <c r="W40" s="80"/>
    </row>
    <row r="41" spans="1:52" s="9" customFormat="1" ht="15.95" customHeight="1" x14ac:dyDescent="0.25">
      <c r="A41" s="10"/>
      <c r="B41" s="10"/>
      <c r="C41" s="84" t="s">
        <v>116</v>
      </c>
      <c r="E41" s="10"/>
      <c r="F41" s="244">
        <v>899</v>
      </c>
      <c r="G41" s="244"/>
      <c r="H41" s="244">
        <v>899</v>
      </c>
      <c r="I41" s="245"/>
      <c r="J41" s="145">
        <f t="shared" si="9"/>
        <v>1798</v>
      </c>
      <c r="K41" s="56"/>
      <c r="L41" s="244"/>
      <c r="M41" s="244"/>
      <c r="N41" s="244"/>
      <c r="O41" s="244"/>
      <c r="P41" s="144">
        <f t="shared" si="10"/>
        <v>0</v>
      </c>
      <c r="Q41" s="56"/>
      <c r="R41" s="145">
        <f t="shared" si="11"/>
        <v>-1798</v>
      </c>
      <c r="S41" s="85"/>
      <c r="T41" s="249">
        <f t="shared" si="12"/>
        <v>-1</v>
      </c>
      <c r="U41" s="10"/>
      <c r="V41" s="10"/>
      <c r="W41" s="80"/>
    </row>
    <row r="42" spans="1:52" ht="21.6" customHeight="1" thickBot="1" x14ac:dyDescent="0.3">
      <c r="A42" s="25"/>
      <c r="B42" s="25"/>
      <c r="C42" s="113" t="s">
        <v>22</v>
      </c>
      <c r="E42" s="25"/>
      <c r="F42" s="172">
        <f>SUM(F37:F39)+F41</f>
        <v>21390642</v>
      </c>
      <c r="G42" s="172"/>
      <c r="H42" s="172">
        <f>SUM(H37:H39)+H41</f>
        <v>21441629</v>
      </c>
      <c r="I42" s="69"/>
      <c r="J42" s="69">
        <f t="shared" si="9"/>
        <v>42832271</v>
      </c>
      <c r="K42" s="67"/>
      <c r="L42" s="172">
        <f>SUM(L37:L39)</f>
        <v>14898772</v>
      </c>
      <c r="M42" s="172"/>
      <c r="N42" s="172">
        <f>SUM(N37:N39)</f>
        <v>14931193</v>
      </c>
      <c r="O42" s="172"/>
      <c r="P42" s="241">
        <f t="shared" si="10"/>
        <v>29829965</v>
      </c>
      <c r="Q42" s="67"/>
      <c r="R42" s="69">
        <f t="shared" si="11"/>
        <v>-13002306</v>
      </c>
      <c r="S42" s="38"/>
      <c r="T42" s="39">
        <f t="shared" si="12"/>
        <v>-0.30356331094375077</v>
      </c>
      <c r="U42" s="25"/>
      <c r="V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</row>
    <row r="43" spans="1:52" ht="15" customHeight="1" thickTop="1" x14ac:dyDescent="0.25">
      <c r="A43" s="25"/>
      <c r="B43" s="25"/>
      <c r="C43" s="25"/>
      <c r="E43" s="25"/>
      <c r="F43" s="40"/>
      <c r="G43" s="40"/>
      <c r="H43" s="40"/>
      <c r="I43" s="40"/>
      <c r="J43" s="40"/>
      <c r="K43" s="40"/>
      <c r="L43" s="147"/>
      <c r="M43" s="147"/>
      <c r="N43" s="147"/>
      <c r="O43" s="147"/>
      <c r="P43" s="242"/>
      <c r="Q43" s="40"/>
      <c r="R43" s="40"/>
      <c r="S43" s="34"/>
      <c r="T43" s="52"/>
      <c r="U43" s="25"/>
      <c r="V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</row>
    <row r="44" spans="1:52" ht="15.95" customHeight="1" x14ac:dyDescent="0.25">
      <c r="A44" s="25"/>
      <c r="B44" s="25"/>
      <c r="C44" s="120"/>
      <c r="D44" s="156"/>
      <c r="E44" s="156"/>
      <c r="F44" s="102"/>
      <c r="G44" s="102"/>
      <c r="H44" s="102"/>
      <c r="I44" s="102"/>
      <c r="J44" s="102"/>
      <c r="K44" s="103"/>
      <c r="L44" s="144"/>
      <c r="M44" s="144"/>
      <c r="N44" s="144"/>
      <c r="O44" s="144"/>
      <c r="P44" s="102"/>
      <c r="Q44" s="103"/>
      <c r="R44" s="102"/>
      <c r="S44" s="156"/>
      <c r="T44" s="157"/>
      <c r="U44" s="156"/>
      <c r="V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</row>
    <row r="45" spans="1:52" s="9" customFormat="1" ht="15" customHeight="1" x14ac:dyDescent="0.25">
      <c r="A45" s="50" t="s">
        <v>45</v>
      </c>
      <c r="B45" s="10"/>
      <c r="C45" s="7"/>
      <c r="D45" s="10"/>
      <c r="E45" s="10"/>
      <c r="F45" s="46"/>
      <c r="G45" s="46"/>
      <c r="H45" s="46"/>
      <c r="I45" s="46"/>
      <c r="J45" s="46"/>
      <c r="K45" s="46"/>
      <c r="L45" s="139"/>
      <c r="M45" s="139"/>
      <c r="N45" s="139"/>
      <c r="O45" s="139"/>
      <c r="P45" s="88"/>
      <c r="Q45" s="46"/>
      <c r="R45" s="46"/>
      <c r="S45" s="14"/>
      <c r="T45" s="47"/>
      <c r="U45" s="10"/>
      <c r="V45" s="10"/>
      <c r="W45" s="80"/>
    </row>
    <row r="46" spans="1:52" s="9" customFormat="1" ht="15" customHeight="1" x14ac:dyDescent="0.25">
      <c r="A46" s="10"/>
      <c r="B46" s="10"/>
      <c r="C46" s="10" t="s">
        <v>1</v>
      </c>
      <c r="D46" s="10"/>
      <c r="E46" s="10"/>
      <c r="F46" s="140">
        <v>328.9</v>
      </c>
      <c r="G46" s="140"/>
      <c r="H46" s="140">
        <v>328.9</v>
      </c>
      <c r="I46" s="51"/>
      <c r="J46" s="51"/>
      <c r="K46" s="51"/>
      <c r="L46" s="140">
        <v>198.5</v>
      </c>
      <c r="M46" s="140"/>
      <c r="N46" s="140">
        <v>198.5</v>
      </c>
      <c r="O46" s="139"/>
      <c r="P46" s="88"/>
      <c r="Q46" s="46"/>
      <c r="R46" s="46"/>
      <c r="S46" s="14"/>
      <c r="T46" s="47"/>
      <c r="U46" s="10"/>
      <c r="V46" s="10"/>
      <c r="W46" s="80"/>
    </row>
    <row r="47" spans="1:52" s="9" customFormat="1" ht="3.95" customHeight="1" x14ac:dyDescent="0.25">
      <c r="A47" s="10"/>
      <c r="B47" s="10"/>
      <c r="C47" s="10"/>
      <c r="D47" s="10"/>
      <c r="E47" s="10"/>
      <c r="F47" s="51"/>
      <c r="G47" s="51"/>
      <c r="H47" s="51"/>
      <c r="I47" s="51"/>
      <c r="J47" s="51"/>
      <c r="K47" s="51"/>
      <c r="L47" s="140"/>
      <c r="M47" s="140"/>
      <c r="N47" s="140"/>
      <c r="O47" s="139"/>
      <c r="P47" s="88"/>
      <c r="Q47" s="46"/>
      <c r="R47" s="46"/>
      <c r="S47" s="14"/>
      <c r="T47" s="47"/>
      <c r="U47" s="10"/>
      <c r="V47" s="10"/>
      <c r="W47" s="80"/>
    </row>
    <row r="48" spans="1:52" s="9" customFormat="1" ht="15" customHeight="1" x14ac:dyDescent="0.25">
      <c r="A48" s="10"/>
      <c r="B48" s="10"/>
      <c r="C48" s="164" t="s">
        <v>49</v>
      </c>
      <c r="D48" s="10"/>
      <c r="E48" s="10"/>
      <c r="F48" s="89">
        <v>296.5</v>
      </c>
      <c r="G48" s="51"/>
      <c r="H48" s="51"/>
      <c r="I48" s="51"/>
      <c r="J48" s="51"/>
      <c r="K48" s="51"/>
      <c r="L48" s="89"/>
      <c r="M48" s="89"/>
      <c r="N48" s="89"/>
      <c r="O48" s="139"/>
      <c r="P48" s="88"/>
      <c r="Q48" s="46"/>
      <c r="R48" s="46"/>
      <c r="S48" s="14"/>
      <c r="T48" s="47"/>
      <c r="U48" s="10"/>
      <c r="V48" s="10"/>
      <c r="W48" s="80"/>
    </row>
    <row r="49" spans="1:52" s="9" customFormat="1" ht="25.15" customHeight="1" x14ac:dyDescent="0.25">
      <c r="A49" s="10"/>
      <c r="B49" s="10"/>
      <c r="C49" s="13"/>
      <c r="D49" s="10"/>
      <c r="E49" s="10"/>
      <c r="F49" s="10"/>
      <c r="G49" s="10"/>
      <c r="H49" s="10"/>
      <c r="I49" s="10"/>
      <c r="J49" s="10"/>
      <c r="K49" s="10"/>
      <c r="L49" s="120"/>
      <c r="M49" s="120"/>
      <c r="N49" s="141"/>
      <c r="O49" s="120"/>
      <c r="P49" s="97"/>
      <c r="Q49" s="10"/>
      <c r="R49" s="14"/>
      <c r="S49" s="10"/>
      <c r="T49" s="10"/>
      <c r="U49" s="10"/>
      <c r="V49" s="10"/>
      <c r="W49" s="80"/>
    </row>
    <row r="50" spans="1:52" ht="15.95" customHeight="1" x14ac:dyDescent="0.25">
      <c r="A50" s="25"/>
      <c r="B50" s="25"/>
      <c r="C50" s="25"/>
      <c r="E50" s="25"/>
      <c r="F50" s="66"/>
      <c r="G50" s="66"/>
      <c r="H50" s="66"/>
      <c r="I50" s="25"/>
      <c r="J50" s="25"/>
      <c r="K50" s="25"/>
      <c r="L50" s="143"/>
      <c r="M50" s="143"/>
      <c r="N50" s="143"/>
      <c r="O50" s="143"/>
      <c r="P50" s="156"/>
      <c r="Q50" s="25"/>
      <c r="R50" s="25"/>
      <c r="S50" s="25"/>
      <c r="T50" s="25"/>
      <c r="U50" s="25"/>
      <c r="V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</row>
    <row r="51" spans="1:52" ht="15.95" customHeight="1" x14ac:dyDescent="0.25">
      <c r="A51" s="25"/>
      <c r="B51" s="25"/>
      <c r="C51" s="25"/>
      <c r="E51" s="25"/>
      <c r="F51" s="25"/>
      <c r="G51" s="25"/>
      <c r="H51" s="25"/>
      <c r="I51" s="25"/>
      <c r="J51" s="25"/>
      <c r="K51" s="25"/>
      <c r="L51" s="143"/>
      <c r="M51" s="143"/>
      <c r="N51" s="143"/>
      <c r="O51" s="143"/>
      <c r="P51" s="156"/>
      <c r="Q51" s="25"/>
      <c r="R51" s="25"/>
      <c r="S51" s="25"/>
      <c r="T51" s="25"/>
      <c r="U51" s="25"/>
      <c r="V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</row>
    <row r="52" spans="1:52" ht="15.9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04"/>
      <c r="M52" s="104"/>
      <c r="N52" s="104"/>
      <c r="O52" s="104"/>
      <c r="P52" s="104"/>
      <c r="Q52" s="27"/>
      <c r="R52" s="27"/>
      <c r="S52" s="27"/>
      <c r="T52" s="27"/>
      <c r="U52" s="27"/>
      <c r="V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</row>
    <row r="53" spans="1:52" ht="15.95" customHeight="1" x14ac:dyDescent="0.2">
      <c r="A53" s="27"/>
      <c r="B53" s="27"/>
      <c r="C53" s="27"/>
      <c r="E53" s="27"/>
      <c r="F53" s="27"/>
      <c r="G53" s="27"/>
      <c r="H53" s="27"/>
      <c r="I53" s="27"/>
      <c r="J53" s="27"/>
      <c r="K53" s="27"/>
      <c r="L53" s="104"/>
      <c r="M53" s="104"/>
      <c r="N53" s="104"/>
      <c r="O53" s="104"/>
      <c r="P53" s="104"/>
      <c r="Q53" s="27"/>
      <c r="R53" s="27"/>
      <c r="S53" s="27"/>
      <c r="T53" s="27"/>
      <c r="U53" s="27"/>
      <c r="V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</row>
    <row r="54" spans="1:52" ht="15.95" customHeight="1" x14ac:dyDescent="0.2">
      <c r="A54" s="27"/>
      <c r="B54" s="27"/>
      <c r="C54" s="27"/>
      <c r="E54" s="27"/>
      <c r="F54" s="27"/>
      <c r="G54" s="27"/>
      <c r="H54" s="27"/>
      <c r="I54" s="27"/>
      <c r="J54" s="27"/>
      <c r="K54" s="27"/>
      <c r="L54" s="104"/>
      <c r="M54" s="104"/>
      <c r="N54" s="104"/>
      <c r="O54" s="104"/>
      <c r="P54" s="104"/>
      <c r="Q54" s="27"/>
      <c r="R54" s="27"/>
      <c r="S54" s="27"/>
      <c r="T54" s="27"/>
      <c r="U54" s="27"/>
      <c r="V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</row>
    <row r="55" spans="1:52" ht="15.95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04"/>
      <c r="M55" s="104"/>
      <c r="N55" s="104"/>
      <c r="O55" s="104"/>
      <c r="P55" s="104"/>
      <c r="Q55" s="27"/>
      <c r="R55" s="27"/>
      <c r="S55" s="27"/>
      <c r="T55" s="27"/>
      <c r="U55" s="27"/>
      <c r="V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</row>
    <row r="56" spans="1:52" ht="15.95" customHeight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04"/>
      <c r="M56" s="104"/>
      <c r="N56" s="104"/>
      <c r="O56" s="104"/>
      <c r="P56" s="104"/>
      <c r="Q56" s="27"/>
      <c r="R56" s="27"/>
      <c r="S56" s="27"/>
      <c r="T56" s="27"/>
      <c r="U56" s="27"/>
      <c r="V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42"/>
      <c r="AQ56" s="27"/>
      <c r="AR56" s="27"/>
      <c r="AS56" s="27"/>
      <c r="AT56" s="27"/>
      <c r="AU56" s="27"/>
      <c r="AV56" s="27"/>
      <c r="AW56" s="27"/>
      <c r="AX56" s="27"/>
      <c r="AY56" s="27"/>
      <c r="AZ56" s="42"/>
    </row>
    <row r="57" spans="1:52" ht="15.9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104"/>
      <c r="M57" s="104"/>
      <c r="N57" s="104"/>
      <c r="O57" s="104"/>
      <c r="P57" s="104"/>
      <c r="Q57" s="27"/>
      <c r="R57" s="27"/>
      <c r="S57" s="27"/>
      <c r="T57" s="27"/>
      <c r="U57" s="27"/>
      <c r="V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</row>
    <row r="58" spans="1:52" ht="15.95" customHeight="1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04"/>
      <c r="M58" s="104"/>
      <c r="N58" s="104"/>
      <c r="O58" s="104"/>
      <c r="P58" s="104"/>
      <c r="Q58" s="27"/>
      <c r="R58" s="27"/>
      <c r="S58" s="27"/>
      <c r="T58" s="27"/>
      <c r="U58" s="27"/>
      <c r="V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</row>
    <row r="59" spans="1:52" ht="15.95" customHeight="1" x14ac:dyDescent="0.2">
      <c r="A59" s="27"/>
      <c r="B59" s="27"/>
      <c r="C59" s="27"/>
      <c r="E59" s="27"/>
      <c r="F59" s="27"/>
      <c r="G59" s="27"/>
      <c r="H59" s="27"/>
      <c r="I59" s="27"/>
      <c r="J59" s="27"/>
      <c r="K59" s="27"/>
      <c r="L59" s="104"/>
      <c r="M59" s="104"/>
      <c r="N59" s="104"/>
      <c r="O59" s="104"/>
      <c r="P59" s="104"/>
      <c r="Q59" s="27"/>
      <c r="R59" s="27"/>
      <c r="S59" s="27"/>
      <c r="T59" s="27"/>
      <c r="U59" s="27"/>
      <c r="V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</row>
    <row r="60" spans="1:52" ht="15.95" customHeight="1" x14ac:dyDescent="0.2">
      <c r="A60" s="27"/>
      <c r="B60" s="27"/>
      <c r="C60" s="27"/>
      <c r="E60" s="27"/>
      <c r="F60" s="27"/>
      <c r="G60" s="27"/>
      <c r="H60" s="27"/>
      <c r="I60" s="27"/>
      <c r="J60" s="27"/>
      <c r="K60" s="27"/>
      <c r="L60" s="104"/>
      <c r="M60" s="104"/>
      <c r="N60" s="104"/>
      <c r="O60" s="104"/>
      <c r="P60" s="104"/>
      <c r="Q60" s="27"/>
      <c r="R60" s="27"/>
      <c r="S60" s="27"/>
      <c r="T60" s="27"/>
      <c r="U60" s="27"/>
      <c r="V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</row>
    <row r="61" spans="1:52" ht="12.75" customHeight="1" x14ac:dyDescent="0.2">
      <c r="A61" s="27"/>
      <c r="B61" s="27"/>
      <c r="C61" s="27"/>
      <c r="E61" s="27"/>
      <c r="F61" s="27"/>
      <c r="G61" s="27"/>
      <c r="H61" s="27"/>
      <c r="I61" s="27"/>
      <c r="J61" s="27"/>
      <c r="K61" s="27"/>
      <c r="L61" s="104"/>
      <c r="M61" s="104"/>
      <c r="N61" s="104"/>
      <c r="O61" s="104"/>
      <c r="P61" s="104"/>
      <c r="Q61" s="27"/>
      <c r="R61" s="27"/>
      <c r="S61" s="27"/>
      <c r="T61" s="27"/>
      <c r="U61" s="27"/>
      <c r="V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</row>
    <row r="62" spans="1:52" ht="12.75" customHeigh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104"/>
      <c r="M62" s="104"/>
      <c r="N62" s="104"/>
      <c r="O62" s="104"/>
      <c r="P62" s="104"/>
      <c r="Q62" s="27"/>
      <c r="R62" s="27"/>
      <c r="S62" s="27"/>
      <c r="T62" s="27"/>
      <c r="U62" s="27"/>
      <c r="V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</row>
    <row r="63" spans="1:52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104"/>
      <c r="M63" s="104"/>
      <c r="N63" s="104"/>
      <c r="O63" s="104"/>
      <c r="P63" s="104"/>
      <c r="Q63" s="27"/>
      <c r="R63" s="27"/>
      <c r="S63" s="27"/>
      <c r="T63" s="27"/>
      <c r="U63" s="27"/>
      <c r="V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</row>
    <row r="64" spans="1:52" ht="12.75" customHeight="1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104"/>
      <c r="M64" s="104"/>
      <c r="N64" s="104"/>
      <c r="O64" s="104"/>
      <c r="P64" s="104"/>
      <c r="Q64" s="27"/>
      <c r="R64" s="27"/>
      <c r="S64" s="27"/>
      <c r="T64" s="27"/>
      <c r="U64" s="27"/>
      <c r="V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</row>
    <row r="65" spans="1:52" ht="12.75" customHeight="1" x14ac:dyDescent="0.2">
      <c r="A65" s="27"/>
      <c r="B65" s="27"/>
      <c r="C65" s="27"/>
      <c r="E65" s="27"/>
      <c r="F65" s="27"/>
      <c r="G65" s="27"/>
      <c r="H65" s="27"/>
      <c r="I65" s="27"/>
      <c r="J65" s="27"/>
      <c r="K65" s="27"/>
      <c r="L65" s="104"/>
      <c r="M65" s="104"/>
      <c r="N65" s="104"/>
      <c r="O65" s="104"/>
      <c r="P65" s="104"/>
      <c r="Q65" s="27"/>
      <c r="R65" s="27"/>
      <c r="S65" s="27"/>
      <c r="T65" s="27"/>
      <c r="U65" s="27"/>
      <c r="V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</row>
    <row r="66" spans="1:52" ht="12.75" customHeight="1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104"/>
      <c r="M66" s="104"/>
      <c r="N66" s="104"/>
      <c r="O66" s="104"/>
      <c r="P66" s="104"/>
      <c r="Q66" s="27"/>
      <c r="R66" s="27"/>
      <c r="S66" s="27"/>
      <c r="T66" s="27"/>
      <c r="U66" s="27"/>
      <c r="V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</row>
    <row r="67" spans="1:52" ht="12.7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104"/>
      <c r="M67" s="104"/>
      <c r="N67" s="104"/>
      <c r="O67" s="104"/>
      <c r="P67" s="104"/>
      <c r="Q67" s="27"/>
      <c r="R67" s="27"/>
      <c r="S67" s="27"/>
      <c r="T67" s="27"/>
      <c r="U67" s="27"/>
      <c r="V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</row>
    <row r="68" spans="1:52" ht="12.7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104"/>
      <c r="M68" s="104"/>
      <c r="N68" s="104"/>
      <c r="O68" s="104"/>
      <c r="P68" s="104"/>
      <c r="Q68" s="27"/>
      <c r="R68" s="27"/>
      <c r="S68" s="27"/>
      <c r="T68" s="27"/>
      <c r="U68" s="27"/>
      <c r="V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</row>
    <row r="69" spans="1:52" ht="12.75" customHeight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104"/>
      <c r="M69" s="104"/>
      <c r="N69" s="104"/>
      <c r="O69" s="104"/>
      <c r="P69" s="104"/>
      <c r="Q69" s="27"/>
      <c r="R69" s="27"/>
      <c r="S69" s="27"/>
      <c r="T69" s="27"/>
      <c r="U69" s="27"/>
      <c r="V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</row>
    <row r="70" spans="1:52" ht="12.75" customHeigh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104"/>
      <c r="M70" s="104"/>
      <c r="N70" s="104"/>
      <c r="O70" s="104"/>
      <c r="P70" s="104"/>
      <c r="Q70" s="27"/>
      <c r="R70" s="27"/>
      <c r="S70" s="27"/>
      <c r="T70" s="27"/>
      <c r="U70" s="27"/>
      <c r="V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</row>
    <row r="71" spans="1:52" ht="12.7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104"/>
      <c r="M71" s="104"/>
      <c r="N71" s="104"/>
      <c r="O71" s="104"/>
      <c r="P71" s="104"/>
      <c r="Q71" s="27"/>
      <c r="R71" s="27"/>
      <c r="S71" s="27"/>
      <c r="T71" s="27"/>
      <c r="U71" s="27"/>
      <c r="V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</row>
    <row r="72" spans="1:52" ht="12.75" customHeight="1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104"/>
      <c r="M72" s="104"/>
      <c r="N72" s="104"/>
      <c r="O72" s="104"/>
      <c r="P72" s="104"/>
      <c r="Q72" s="27"/>
      <c r="R72" s="27"/>
      <c r="S72" s="27"/>
      <c r="T72" s="27"/>
      <c r="U72" s="27"/>
      <c r="V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</row>
    <row r="73" spans="1:52" ht="12.7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104"/>
      <c r="M73" s="104"/>
      <c r="N73" s="104"/>
      <c r="O73" s="104"/>
      <c r="P73" s="104"/>
      <c r="Q73" s="27"/>
      <c r="R73" s="27"/>
      <c r="S73" s="27"/>
      <c r="T73" s="27"/>
      <c r="U73" s="27"/>
      <c r="V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</row>
    <row r="74" spans="1:52" ht="12.7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104"/>
      <c r="M74" s="104"/>
      <c r="N74" s="104"/>
      <c r="O74" s="104"/>
      <c r="P74" s="104"/>
      <c r="Q74" s="27"/>
      <c r="R74" s="27"/>
      <c r="S74" s="27"/>
      <c r="T74" s="41"/>
      <c r="U74" s="27"/>
      <c r="V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</row>
    <row r="75" spans="1:52" ht="12.7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104"/>
      <c r="M75" s="104"/>
      <c r="N75" s="104"/>
      <c r="O75" s="104"/>
      <c r="P75" s="104"/>
      <c r="Q75" s="27"/>
      <c r="R75" s="27"/>
      <c r="S75" s="27"/>
      <c r="T75" s="27"/>
      <c r="U75" s="27"/>
      <c r="V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</row>
    <row r="76" spans="1:52" ht="12.7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104"/>
      <c r="M76" s="104"/>
      <c r="N76" s="104"/>
      <c r="O76" s="104"/>
      <c r="P76" s="104"/>
      <c r="Q76" s="27"/>
      <c r="R76" s="27"/>
      <c r="S76" s="27"/>
      <c r="T76" s="27"/>
      <c r="U76" s="27"/>
      <c r="V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</row>
    <row r="77" spans="1:52" ht="12.7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104"/>
      <c r="M77" s="104"/>
      <c r="N77" s="104"/>
      <c r="O77" s="104"/>
      <c r="P77" s="104"/>
      <c r="Q77" s="27"/>
      <c r="R77" s="27"/>
      <c r="S77" s="27"/>
      <c r="T77" s="27"/>
      <c r="U77" s="27"/>
      <c r="V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</row>
    <row r="78" spans="1:52" ht="12.7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104"/>
      <c r="M78" s="104"/>
      <c r="N78" s="104"/>
      <c r="O78" s="104"/>
      <c r="P78" s="104"/>
      <c r="Q78" s="27"/>
      <c r="R78" s="27"/>
      <c r="S78" s="27"/>
      <c r="T78" s="27"/>
      <c r="U78" s="27"/>
      <c r="V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</row>
    <row r="79" spans="1:52" ht="12.7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104"/>
      <c r="M79" s="104"/>
      <c r="N79" s="104"/>
      <c r="O79" s="104"/>
      <c r="P79" s="104"/>
      <c r="Q79" s="27"/>
      <c r="R79" s="27"/>
      <c r="S79" s="27"/>
      <c r="T79" s="27"/>
      <c r="U79" s="27"/>
      <c r="V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</row>
    <row r="80" spans="1:52" ht="12.7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104"/>
      <c r="M80" s="104"/>
      <c r="N80" s="104"/>
      <c r="O80" s="104"/>
      <c r="P80" s="104"/>
      <c r="Q80" s="27"/>
      <c r="R80" s="27"/>
      <c r="S80" s="27"/>
      <c r="T80" s="27"/>
      <c r="U80" s="27"/>
      <c r="V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</row>
    <row r="81" spans="1:52" ht="12.7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104"/>
      <c r="M81" s="104"/>
      <c r="N81" s="104"/>
      <c r="O81" s="104"/>
      <c r="P81" s="104"/>
      <c r="Q81" s="27"/>
      <c r="R81" s="27"/>
      <c r="S81" s="27"/>
      <c r="T81" s="27"/>
      <c r="U81" s="27"/>
      <c r="V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</row>
    <row r="82" spans="1:52" ht="12.7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104"/>
      <c r="M82" s="104"/>
      <c r="N82" s="104"/>
      <c r="O82" s="104"/>
      <c r="P82" s="104"/>
      <c r="Q82" s="27"/>
      <c r="R82" s="27"/>
      <c r="S82" s="27"/>
      <c r="T82" s="27"/>
      <c r="U82" s="27"/>
      <c r="V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</row>
    <row r="83" spans="1:52" ht="12.7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104"/>
      <c r="M83" s="104"/>
      <c r="N83" s="104"/>
      <c r="O83" s="104"/>
      <c r="P83" s="104"/>
      <c r="Q83" s="27"/>
      <c r="R83" s="27"/>
      <c r="S83" s="27"/>
      <c r="T83" s="27"/>
      <c r="U83" s="27"/>
      <c r="V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</row>
    <row r="84" spans="1:52" ht="12.7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04"/>
      <c r="M84" s="104"/>
      <c r="N84" s="104"/>
      <c r="O84" s="104"/>
      <c r="P84" s="104"/>
      <c r="Q84" s="27"/>
      <c r="R84" s="27"/>
      <c r="S84" s="27"/>
      <c r="T84" s="27"/>
      <c r="U84" s="27"/>
      <c r="V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</row>
    <row r="85" spans="1:52" ht="12.7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104"/>
      <c r="M85" s="104"/>
      <c r="N85" s="104"/>
      <c r="O85" s="104"/>
      <c r="P85" s="104"/>
      <c r="Q85" s="27"/>
      <c r="R85" s="27"/>
      <c r="S85" s="27"/>
      <c r="T85" s="27"/>
      <c r="U85" s="27"/>
      <c r="V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</row>
    <row r="86" spans="1:52" ht="12.7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104"/>
      <c r="M86" s="104"/>
      <c r="N86" s="104"/>
      <c r="O86" s="104"/>
      <c r="P86" s="104"/>
      <c r="Q86" s="27"/>
      <c r="R86" s="27"/>
      <c r="S86" s="27"/>
      <c r="T86" s="27"/>
      <c r="U86" s="27"/>
      <c r="V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</row>
    <row r="87" spans="1:52" ht="1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104"/>
      <c r="M87" s="104"/>
      <c r="N87" s="104"/>
      <c r="O87" s="104"/>
      <c r="P87" s="104"/>
      <c r="Q87" s="27"/>
      <c r="R87" s="27"/>
      <c r="S87" s="27"/>
      <c r="T87" s="27"/>
      <c r="U87" s="27"/>
      <c r="V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</row>
    <row r="88" spans="1:52" ht="1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104"/>
      <c r="M88" s="104"/>
      <c r="N88" s="104"/>
      <c r="O88" s="104"/>
      <c r="P88" s="104"/>
      <c r="Q88" s="27"/>
      <c r="R88" s="27"/>
      <c r="S88" s="27"/>
      <c r="T88" s="27"/>
      <c r="U88" s="27"/>
      <c r="V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</row>
    <row r="89" spans="1:52" ht="1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104"/>
      <c r="M89" s="104"/>
      <c r="N89" s="104"/>
      <c r="O89" s="104"/>
      <c r="P89" s="104"/>
      <c r="Q89" s="27"/>
      <c r="R89" s="27"/>
      <c r="S89" s="27"/>
      <c r="T89" s="27"/>
      <c r="U89" s="27"/>
      <c r="V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</row>
    <row r="90" spans="1:52" ht="12.7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104"/>
      <c r="M90" s="104"/>
      <c r="N90" s="104"/>
      <c r="O90" s="104"/>
      <c r="P90" s="104"/>
      <c r="Q90" s="27"/>
      <c r="R90" s="27"/>
      <c r="S90" s="27"/>
      <c r="T90" s="27"/>
      <c r="U90" s="27"/>
      <c r="V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</row>
    <row r="91" spans="1:52" ht="12.7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104"/>
      <c r="M91" s="104"/>
      <c r="N91" s="104"/>
      <c r="O91" s="104"/>
      <c r="P91" s="104"/>
      <c r="Q91" s="27"/>
      <c r="R91" s="27"/>
      <c r="S91" s="27"/>
      <c r="T91" s="27"/>
      <c r="U91" s="27"/>
      <c r="V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</row>
    <row r="92" spans="1:52" ht="12.7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104"/>
      <c r="M92" s="104"/>
      <c r="N92" s="104"/>
      <c r="O92" s="104"/>
      <c r="P92" s="104"/>
      <c r="Q92" s="27"/>
      <c r="R92" s="27"/>
      <c r="S92" s="27"/>
      <c r="T92" s="27"/>
      <c r="U92" s="27"/>
      <c r="V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</row>
    <row r="93" spans="1:52" ht="12.7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104"/>
      <c r="M93" s="104"/>
      <c r="N93" s="104"/>
      <c r="O93" s="104"/>
      <c r="P93" s="104"/>
      <c r="Q93" s="27"/>
      <c r="R93" s="27"/>
      <c r="S93" s="27"/>
      <c r="T93" s="27"/>
      <c r="U93" s="27"/>
      <c r="V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</row>
    <row r="94" spans="1:52" ht="12.7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104"/>
      <c r="M94" s="104"/>
      <c r="N94" s="104"/>
      <c r="O94" s="104"/>
      <c r="P94" s="104"/>
      <c r="Q94" s="27"/>
      <c r="R94" s="27"/>
      <c r="S94" s="27"/>
      <c r="T94" s="27"/>
      <c r="U94" s="27"/>
      <c r="V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</row>
    <row r="95" spans="1:52" ht="12.7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104"/>
      <c r="M95" s="104"/>
      <c r="N95" s="104"/>
      <c r="O95" s="104"/>
      <c r="P95" s="104"/>
      <c r="Q95" s="27"/>
      <c r="R95" s="27"/>
      <c r="S95" s="27"/>
      <c r="T95" s="27"/>
      <c r="U95" s="27"/>
      <c r="V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</row>
    <row r="96" spans="1:52" ht="12.7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104"/>
      <c r="M96" s="104"/>
      <c r="N96" s="104"/>
      <c r="O96" s="104"/>
      <c r="P96" s="104"/>
      <c r="Q96" s="27"/>
      <c r="R96" s="27"/>
      <c r="S96" s="27"/>
      <c r="T96" s="27"/>
      <c r="U96" s="27"/>
      <c r="V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</row>
    <row r="97" spans="1:52" ht="12.7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104"/>
      <c r="M97" s="104"/>
      <c r="N97" s="104"/>
      <c r="O97" s="104"/>
      <c r="P97" s="104"/>
      <c r="Q97" s="27"/>
      <c r="R97" s="27"/>
      <c r="S97" s="27"/>
      <c r="T97" s="27"/>
      <c r="U97" s="27"/>
      <c r="V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</row>
    <row r="98" spans="1:52" ht="12.7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104"/>
      <c r="M98" s="104"/>
      <c r="N98" s="104"/>
      <c r="O98" s="104"/>
      <c r="P98" s="104"/>
      <c r="Q98" s="27"/>
      <c r="R98" s="27"/>
      <c r="S98" s="27"/>
      <c r="T98" s="27"/>
      <c r="U98" s="27"/>
      <c r="V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52" ht="12.7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104"/>
      <c r="M99" s="104"/>
      <c r="N99" s="104"/>
      <c r="O99" s="104"/>
      <c r="P99" s="104"/>
      <c r="Q99" s="27"/>
      <c r="R99" s="27"/>
      <c r="S99" s="27"/>
      <c r="T99" s="27"/>
      <c r="U99" s="27"/>
      <c r="V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</row>
    <row r="100" spans="1:52" ht="12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104"/>
      <c r="M100" s="104"/>
      <c r="N100" s="104"/>
      <c r="O100" s="104"/>
      <c r="P100" s="104"/>
      <c r="Q100" s="27"/>
      <c r="R100" s="27"/>
      <c r="S100" s="27"/>
      <c r="T100" s="27"/>
      <c r="U100" s="27"/>
      <c r="V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</row>
    <row r="101" spans="1:52" ht="12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104"/>
      <c r="M101" s="104"/>
      <c r="N101" s="104"/>
      <c r="O101" s="104"/>
      <c r="P101" s="104"/>
      <c r="Q101" s="27"/>
      <c r="R101" s="27"/>
      <c r="S101" s="27"/>
      <c r="T101" s="27"/>
      <c r="U101" s="27"/>
      <c r="V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</row>
    <row r="102" spans="1:52" ht="12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104"/>
      <c r="M102" s="104"/>
      <c r="N102" s="104"/>
      <c r="O102" s="104"/>
      <c r="P102" s="104"/>
      <c r="Q102" s="27"/>
      <c r="R102" s="27"/>
      <c r="S102" s="27"/>
      <c r="T102" s="27"/>
      <c r="U102" s="27"/>
      <c r="V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</row>
    <row r="103" spans="1:52" ht="12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104"/>
      <c r="M103" s="104"/>
      <c r="N103" s="104"/>
      <c r="O103" s="104"/>
      <c r="P103" s="104"/>
      <c r="Q103" s="27"/>
      <c r="R103" s="27"/>
      <c r="S103" s="27"/>
      <c r="T103" s="27"/>
      <c r="U103" s="27"/>
      <c r="V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52" ht="12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104"/>
      <c r="M104" s="104"/>
      <c r="N104" s="104"/>
      <c r="O104" s="104"/>
      <c r="P104" s="104"/>
      <c r="Q104" s="27"/>
      <c r="R104" s="27"/>
      <c r="S104" s="27"/>
      <c r="T104" s="27"/>
      <c r="U104" s="27"/>
      <c r="V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52" ht="12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104"/>
      <c r="M105" s="104"/>
      <c r="N105" s="104"/>
      <c r="O105" s="104"/>
      <c r="P105" s="104"/>
      <c r="Q105" s="27"/>
      <c r="R105" s="27"/>
      <c r="S105" s="27"/>
      <c r="T105" s="27"/>
      <c r="U105" s="27"/>
      <c r="V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ht="12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104"/>
      <c r="M106" s="104"/>
      <c r="N106" s="104"/>
      <c r="O106" s="104"/>
      <c r="P106" s="104"/>
      <c r="Q106" s="27"/>
      <c r="R106" s="27"/>
      <c r="S106" s="27"/>
      <c r="T106" s="27"/>
      <c r="U106" s="27"/>
      <c r="V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1:52" ht="12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104"/>
      <c r="M107" s="104"/>
      <c r="N107" s="104"/>
      <c r="O107" s="104"/>
      <c r="P107" s="104"/>
      <c r="Q107" s="27"/>
      <c r="R107" s="27"/>
      <c r="S107" s="27"/>
      <c r="T107" s="27"/>
      <c r="U107" s="27"/>
      <c r="V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</row>
    <row r="108" spans="1:52" ht="12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104"/>
      <c r="M108" s="104"/>
      <c r="N108" s="104"/>
      <c r="O108" s="104"/>
      <c r="P108" s="104"/>
      <c r="Q108" s="27"/>
      <c r="R108" s="27"/>
      <c r="S108" s="27"/>
      <c r="T108" s="27"/>
      <c r="U108" s="27"/>
      <c r="V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</row>
    <row r="109" spans="1:52" ht="12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104"/>
      <c r="M109" s="104"/>
      <c r="N109" s="104"/>
      <c r="O109" s="104"/>
      <c r="P109" s="104"/>
      <c r="Q109" s="27"/>
      <c r="R109" s="27"/>
      <c r="S109" s="27"/>
      <c r="T109" s="27"/>
      <c r="U109" s="27"/>
      <c r="V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1:52" ht="12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104"/>
      <c r="M110" s="104"/>
      <c r="N110" s="104"/>
      <c r="O110" s="104"/>
      <c r="P110" s="104"/>
      <c r="Q110" s="27"/>
      <c r="R110" s="27"/>
      <c r="S110" s="27"/>
      <c r="T110" s="27"/>
      <c r="U110" s="27"/>
      <c r="V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ht="12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104"/>
      <c r="M111" s="104"/>
      <c r="N111" s="104"/>
      <c r="O111" s="104"/>
      <c r="P111" s="104"/>
      <c r="Q111" s="27"/>
      <c r="R111" s="27"/>
      <c r="S111" s="27"/>
      <c r="T111" s="27"/>
      <c r="U111" s="27"/>
      <c r="V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52" ht="12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104"/>
      <c r="M112" s="104"/>
      <c r="N112" s="104"/>
      <c r="O112" s="104"/>
      <c r="P112" s="104"/>
      <c r="Q112" s="27"/>
      <c r="R112" s="27"/>
      <c r="S112" s="27"/>
      <c r="T112" s="27"/>
      <c r="U112" s="27"/>
      <c r="V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ht="12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104"/>
      <c r="M113" s="104"/>
      <c r="N113" s="104"/>
      <c r="O113" s="104"/>
      <c r="P113" s="104"/>
      <c r="Q113" s="27"/>
      <c r="R113" s="27"/>
      <c r="S113" s="27"/>
      <c r="T113" s="27"/>
      <c r="U113" s="27"/>
      <c r="V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</row>
    <row r="114" spans="1:52" ht="12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104"/>
      <c r="M114" s="104"/>
      <c r="N114" s="104"/>
      <c r="O114" s="104"/>
      <c r="P114" s="104"/>
      <c r="Q114" s="27"/>
      <c r="R114" s="27"/>
      <c r="S114" s="27"/>
      <c r="T114" s="27"/>
      <c r="U114" s="27"/>
      <c r="V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</row>
    <row r="115" spans="1:52" ht="12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104"/>
      <c r="M115" s="104"/>
      <c r="N115" s="104"/>
      <c r="O115" s="104"/>
      <c r="P115" s="104"/>
      <c r="Q115" s="27"/>
      <c r="R115" s="27"/>
      <c r="S115" s="27"/>
      <c r="T115" s="27"/>
      <c r="U115" s="27"/>
      <c r="V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</row>
    <row r="116" spans="1:52" ht="12.7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104"/>
      <c r="M116" s="104"/>
      <c r="N116" s="104"/>
      <c r="O116" s="104"/>
      <c r="P116" s="104"/>
      <c r="Q116" s="27"/>
      <c r="R116" s="27"/>
      <c r="S116" s="27"/>
      <c r="T116" s="27"/>
      <c r="U116" s="27"/>
      <c r="V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</row>
    <row r="117" spans="1:52" ht="12.7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104"/>
      <c r="M117" s="104"/>
      <c r="N117" s="104"/>
      <c r="O117" s="104"/>
      <c r="P117" s="104"/>
      <c r="Q117" s="27"/>
      <c r="R117" s="27"/>
      <c r="S117" s="27"/>
      <c r="T117" s="27"/>
      <c r="U117" s="27"/>
      <c r="V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</row>
    <row r="118" spans="1:52" ht="12.7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104"/>
      <c r="M118" s="104"/>
      <c r="N118" s="104"/>
      <c r="O118" s="104"/>
      <c r="P118" s="104"/>
      <c r="Q118" s="27"/>
      <c r="R118" s="27"/>
      <c r="S118" s="27"/>
      <c r="T118" s="27"/>
      <c r="U118" s="27"/>
      <c r="V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</row>
    <row r="119" spans="1:52" ht="12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104"/>
      <c r="M119" s="104"/>
      <c r="N119" s="104"/>
      <c r="O119" s="104"/>
      <c r="P119" s="104"/>
      <c r="Q119" s="27"/>
      <c r="R119" s="27"/>
      <c r="S119" s="27"/>
      <c r="T119" s="27"/>
      <c r="U119" s="27"/>
      <c r="V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</row>
    <row r="120" spans="1:52" ht="12.7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104"/>
      <c r="M120" s="104"/>
      <c r="N120" s="104"/>
      <c r="O120" s="104"/>
      <c r="P120" s="104"/>
      <c r="Q120" s="27"/>
      <c r="R120" s="27"/>
      <c r="S120" s="27"/>
      <c r="T120" s="27"/>
      <c r="U120" s="27"/>
      <c r="V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</row>
    <row r="121" spans="1:52" ht="12.7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104"/>
      <c r="M121" s="104"/>
      <c r="N121" s="104"/>
      <c r="O121" s="104"/>
      <c r="P121" s="104"/>
      <c r="Q121" s="27"/>
      <c r="R121" s="27"/>
      <c r="S121" s="27"/>
      <c r="T121" s="27"/>
      <c r="U121" s="27"/>
      <c r="V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</row>
    <row r="122" spans="1:52" ht="12.7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104"/>
      <c r="M122" s="104"/>
      <c r="N122" s="104"/>
      <c r="O122" s="104"/>
      <c r="P122" s="104"/>
      <c r="Q122" s="27"/>
      <c r="R122" s="27"/>
      <c r="S122" s="27"/>
      <c r="T122" s="27"/>
      <c r="U122" s="27"/>
      <c r="V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</row>
    <row r="123" spans="1:52" ht="12.7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104"/>
      <c r="M123" s="104"/>
      <c r="N123" s="104"/>
      <c r="O123" s="104"/>
      <c r="P123" s="104"/>
      <c r="Q123" s="27"/>
      <c r="R123" s="27"/>
      <c r="S123" s="27"/>
      <c r="T123" s="27"/>
      <c r="U123" s="27"/>
      <c r="V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</row>
    <row r="124" spans="1:52" ht="12.75" customHeight="1" x14ac:dyDescent="0.2">
      <c r="A124" s="27"/>
      <c r="B124" s="27"/>
      <c r="C124" s="27"/>
      <c r="D124" s="27"/>
      <c r="E124" s="27"/>
      <c r="F124" s="43"/>
      <c r="G124" s="43"/>
      <c r="H124" s="43"/>
      <c r="I124" s="43"/>
      <c r="J124" s="43"/>
      <c r="K124" s="43"/>
      <c r="L124" s="105"/>
      <c r="M124" s="105"/>
      <c r="N124" s="105"/>
      <c r="O124" s="105"/>
      <c r="P124" s="105"/>
      <c r="Q124" s="43"/>
      <c r="R124" s="27"/>
      <c r="S124" s="27"/>
      <c r="T124" s="27"/>
      <c r="U124" s="27"/>
      <c r="V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</row>
    <row r="125" spans="1:52" ht="12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104"/>
      <c r="M125" s="104"/>
      <c r="N125" s="104"/>
      <c r="O125" s="104"/>
      <c r="P125" s="104"/>
      <c r="Q125" s="27"/>
      <c r="R125" s="27"/>
      <c r="S125" s="27"/>
      <c r="T125" s="27"/>
      <c r="U125" s="27"/>
      <c r="V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</row>
    <row r="126" spans="1:52" ht="12.7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104"/>
      <c r="M126" s="104"/>
      <c r="N126" s="104"/>
      <c r="O126" s="104"/>
      <c r="P126" s="104"/>
      <c r="Q126" s="27"/>
      <c r="R126" s="27"/>
      <c r="S126" s="27"/>
      <c r="T126" s="27"/>
      <c r="U126" s="27"/>
      <c r="V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</row>
    <row r="127" spans="1:52" ht="12.7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104"/>
      <c r="M127" s="104"/>
      <c r="N127" s="104"/>
      <c r="O127" s="104"/>
      <c r="P127" s="104"/>
      <c r="Q127" s="27"/>
      <c r="R127" s="27"/>
      <c r="S127" s="27"/>
      <c r="T127" s="27"/>
      <c r="U127" s="27"/>
      <c r="V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</row>
    <row r="128" spans="1:52" ht="12.7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104"/>
      <c r="M128" s="104"/>
      <c r="N128" s="104"/>
      <c r="O128" s="104"/>
      <c r="P128" s="104"/>
      <c r="Q128" s="27"/>
      <c r="R128" s="27"/>
      <c r="S128" s="27"/>
      <c r="T128" s="27"/>
      <c r="U128" s="27"/>
      <c r="V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</row>
    <row r="129" spans="1:52" ht="12.7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104"/>
      <c r="M129" s="104"/>
      <c r="N129" s="104"/>
      <c r="O129" s="104"/>
      <c r="P129" s="104"/>
      <c r="Q129" s="27"/>
      <c r="R129" s="27"/>
      <c r="S129" s="27"/>
      <c r="T129" s="27"/>
      <c r="U129" s="27"/>
      <c r="V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</row>
    <row r="130" spans="1:52" ht="12.7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104"/>
      <c r="M130" s="104"/>
      <c r="N130" s="104"/>
      <c r="O130" s="104"/>
      <c r="P130" s="104"/>
      <c r="Q130" s="27"/>
      <c r="R130" s="27"/>
      <c r="S130" s="27"/>
      <c r="T130" s="27"/>
      <c r="U130" s="27"/>
      <c r="V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</row>
    <row r="131" spans="1:52" ht="12.7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104"/>
      <c r="M131" s="104"/>
      <c r="N131" s="104"/>
      <c r="O131" s="104"/>
      <c r="P131" s="104"/>
      <c r="Q131" s="27"/>
      <c r="R131" s="27"/>
      <c r="S131" s="27"/>
      <c r="T131" s="27"/>
      <c r="U131" s="27"/>
      <c r="V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</row>
    <row r="132" spans="1:52" ht="12.7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104"/>
      <c r="M132" s="104"/>
      <c r="N132" s="104"/>
      <c r="O132" s="104"/>
      <c r="P132" s="104"/>
      <c r="Q132" s="27"/>
      <c r="R132" s="27"/>
      <c r="S132" s="27"/>
      <c r="T132" s="27"/>
      <c r="U132" s="27"/>
      <c r="V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</row>
    <row r="133" spans="1:52" ht="12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104"/>
      <c r="M133" s="104"/>
      <c r="N133" s="104"/>
      <c r="O133" s="104"/>
      <c r="P133" s="104"/>
      <c r="Q133" s="27"/>
      <c r="R133" s="27"/>
      <c r="S133" s="27"/>
      <c r="T133" s="27"/>
      <c r="U133" s="27"/>
      <c r="V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</row>
    <row r="134" spans="1:52" ht="12.7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104"/>
      <c r="M134" s="104"/>
      <c r="N134" s="104"/>
      <c r="O134" s="104"/>
      <c r="P134" s="104"/>
      <c r="Q134" s="27"/>
      <c r="R134" s="27"/>
      <c r="S134" s="27"/>
      <c r="T134" s="27"/>
      <c r="U134" s="27"/>
      <c r="V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</row>
    <row r="135" spans="1:52" ht="12.7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104"/>
      <c r="M135" s="104"/>
      <c r="N135" s="104"/>
      <c r="O135" s="104"/>
      <c r="P135" s="104"/>
      <c r="Q135" s="27"/>
      <c r="R135" s="27"/>
      <c r="S135" s="27"/>
      <c r="T135" s="27"/>
      <c r="U135" s="27"/>
      <c r="V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</row>
    <row r="136" spans="1:52" ht="12.7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104"/>
      <c r="M136" s="104"/>
      <c r="N136" s="104"/>
      <c r="O136" s="104"/>
      <c r="P136" s="104"/>
      <c r="Q136" s="27"/>
      <c r="R136" s="27"/>
      <c r="S136" s="27"/>
      <c r="T136" s="27"/>
      <c r="U136" s="27"/>
      <c r="V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</row>
    <row r="137" spans="1:52" ht="12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104"/>
      <c r="M137" s="104"/>
      <c r="N137" s="104"/>
      <c r="O137" s="104"/>
      <c r="P137" s="104"/>
      <c r="Q137" s="27"/>
      <c r="R137" s="27"/>
      <c r="S137" s="27"/>
      <c r="T137" s="27"/>
      <c r="U137" s="27"/>
      <c r="V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</row>
    <row r="138" spans="1:52" ht="12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104"/>
      <c r="M138" s="104"/>
      <c r="N138" s="104"/>
      <c r="O138" s="104"/>
      <c r="P138" s="104"/>
      <c r="Q138" s="27"/>
      <c r="R138" s="27"/>
      <c r="S138" s="27"/>
      <c r="T138" s="27"/>
      <c r="U138" s="27"/>
      <c r="V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</row>
    <row r="139" spans="1:52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 s="143"/>
      <c r="M139" s="143"/>
      <c r="N139" s="143"/>
      <c r="O139" s="143"/>
      <c r="P139" s="158"/>
      <c r="Q139"/>
      <c r="R139"/>
      <c r="S139"/>
      <c r="T139"/>
      <c r="U139"/>
      <c r="V139"/>
      <c r="W139" s="81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</row>
    <row r="140" spans="1:52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104"/>
      <c r="M140" s="104"/>
      <c r="N140" s="104"/>
      <c r="O140" s="104"/>
      <c r="P140" s="104"/>
      <c r="Q140" s="27"/>
      <c r="R140" s="27"/>
      <c r="S140" s="27"/>
      <c r="T140" s="27"/>
      <c r="U140" s="27"/>
      <c r="V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</row>
    <row r="141" spans="1:52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104"/>
      <c r="M141" s="104"/>
      <c r="N141" s="104"/>
      <c r="O141" s="104"/>
      <c r="P141" s="104"/>
      <c r="Q141" s="27"/>
      <c r="R141" s="27"/>
      <c r="S141" s="27"/>
      <c r="T141" s="27"/>
      <c r="U141" s="27"/>
      <c r="V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</row>
    <row r="142" spans="1:52" ht="1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104"/>
      <c r="M142" s="104"/>
      <c r="N142" s="104"/>
      <c r="O142" s="104"/>
      <c r="P142" s="104"/>
      <c r="Q142" s="27"/>
      <c r="R142" s="27"/>
      <c r="S142" s="27"/>
      <c r="T142" s="27"/>
      <c r="U142" s="27"/>
      <c r="V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</row>
    <row r="143" spans="1:52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104"/>
      <c r="M143" s="104"/>
      <c r="N143" s="104"/>
      <c r="O143" s="104"/>
      <c r="P143" s="104"/>
      <c r="Q143" s="27"/>
      <c r="R143" s="27"/>
      <c r="S143" s="27"/>
      <c r="T143" s="27"/>
      <c r="U143" s="27"/>
      <c r="V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</row>
    <row r="144" spans="1:52" ht="12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104"/>
      <c r="M144" s="104"/>
      <c r="N144" s="104"/>
      <c r="O144" s="104"/>
      <c r="P144" s="104"/>
      <c r="Q144" s="27"/>
      <c r="R144" s="27"/>
      <c r="S144" s="27"/>
      <c r="T144" s="27"/>
      <c r="U144" s="27"/>
      <c r="V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</row>
    <row r="145" spans="1:52" ht="12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104"/>
      <c r="M145" s="104"/>
      <c r="N145" s="104"/>
      <c r="O145" s="104"/>
      <c r="P145" s="104"/>
      <c r="Q145" s="27"/>
      <c r="R145" s="27"/>
      <c r="S145" s="27"/>
      <c r="T145" s="27"/>
      <c r="U145" s="27"/>
      <c r="V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</row>
    <row r="146" spans="1:52" ht="12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104"/>
      <c r="M146" s="104"/>
      <c r="N146" s="104"/>
      <c r="O146" s="104"/>
      <c r="P146" s="104"/>
      <c r="Q146" s="27"/>
      <c r="R146" s="27"/>
      <c r="S146" s="27"/>
      <c r="T146" s="27"/>
      <c r="U146" s="27"/>
      <c r="V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</row>
    <row r="147" spans="1:52" ht="12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104"/>
      <c r="M147" s="104"/>
      <c r="N147" s="104"/>
      <c r="O147" s="104"/>
      <c r="P147" s="104"/>
      <c r="Q147" s="27"/>
      <c r="R147" s="27"/>
      <c r="S147" s="27"/>
      <c r="T147" s="27"/>
      <c r="U147" s="27"/>
      <c r="V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</row>
    <row r="148" spans="1:52" ht="12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104"/>
      <c r="M148" s="104"/>
      <c r="N148" s="104"/>
      <c r="O148" s="104"/>
      <c r="P148" s="104"/>
      <c r="Q148" s="27"/>
      <c r="R148" s="27"/>
      <c r="S148" s="27"/>
      <c r="T148" s="27"/>
      <c r="U148" s="27"/>
      <c r="V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</row>
    <row r="149" spans="1:52" ht="12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104"/>
      <c r="M149" s="104"/>
      <c r="N149" s="104"/>
      <c r="O149" s="104"/>
      <c r="P149" s="104"/>
      <c r="Q149" s="27"/>
      <c r="R149" s="27"/>
      <c r="S149" s="27"/>
      <c r="T149" s="27"/>
      <c r="U149" s="27"/>
      <c r="V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</row>
    <row r="150" spans="1:52" ht="12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104"/>
      <c r="M150" s="104"/>
      <c r="N150" s="104"/>
      <c r="O150" s="104"/>
      <c r="P150" s="104"/>
      <c r="Q150" s="27"/>
      <c r="R150" s="27"/>
      <c r="S150" s="27"/>
      <c r="T150" s="27"/>
      <c r="U150" s="27"/>
      <c r="V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</row>
    <row r="151" spans="1:52" ht="12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104"/>
      <c r="M151" s="104"/>
      <c r="N151" s="104"/>
      <c r="O151" s="104"/>
      <c r="P151" s="104"/>
      <c r="Q151" s="27"/>
      <c r="R151" s="27"/>
      <c r="S151" s="27"/>
      <c r="T151" s="27"/>
      <c r="U151" s="27"/>
      <c r="V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</row>
    <row r="152" spans="1:52" ht="12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104"/>
      <c r="M152" s="104"/>
      <c r="N152" s="104"/>
      <c r="O152" s="104"/>
      <c r="P152" s="104"/>
      <c r="Q152" s="27"/>
      <c r="R152" s="27"/>
      <c r="S152" s="27"/>
      <c r="T152" s="27"/>
      <c r="U152" s="27"/>
      <c r="V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</row>
    <row r="153" spans="1:52" ht="12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104"/>
      <c r="M153" s="104"/>
      <c r="N153" s="104"/>
      <c r="O153" s="104"/>
      <c r="P153" s="104"/>
      <c r="Q153" s="27"/>
      <c r="R153" s="27"/>
      <c r="S153" s="27"/>
      <c r="T153" s="27"/>
      <c r="U153" s="27"/>
      <c r="V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</row>
    <row r="154" spans="1:52" ht="12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104"/>
      <c r="M154" s="104"/>
      <c r="N154" s="104"/>
      <c r="O154" s="104"/>
      <c r="P154" s="104"/>
      <c r="Q154" s="27"/>
      <c r="R154" s="27"/>
      <c r="S154" s="27"/>
      <c r="T154" s="27"/>
      <c r="U154" s="27"/>
      <c r="V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</row>
    <row r="155" spans="1:52" ht="12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104"/>
      <c r="M155" s="104"/>
      <c r="N155" s="104"/>
      <c r="O155" s="104"/>
      <c r="P155" s="104"/>
      <c r="Q155" s="27"/>
      <c r="R155" s="27"/>
      <c r="S155" s="27"/>
      <c r="T155" s="27"/>
      <c r="U155" s="27"/>
      <c r="V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</row>
    <row r="156" spans="1:52" ht="12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104"/>
      <c r="M156" s="104"/>
      <c r="N156" s="104"/>
      <c r="O156" s="104"/>
      <c r="P156" s="104"/>
      <c r="Q156" s="27"/>
      <c r="R156" s="27"/>
      <c r="S156" s="27"/>
      <c r="T156" s="27"/>
      <c r="U156" s="27"/>
      <c r="V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</row>
    <row r="157" spans="1:52" ht="12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104"/>
      <c r="M157" s="104"/>
      <c r="N157" s="104"/>
      <c r="O157" s="104"/>
      <c r="P157" s="104"/>
      <c r="Q157" s="27"/>
      <c r="R157" s="27"/>
      <c r="S157" s="27"/>
      <c r="T157" s="27"/>
      <c r="U157" s="27"/>
      <c r="V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</row>
    <row r="158" spans="1:52" ht="12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104"/>
      <c r="M158" s="104"/>
      <c r="N158" s="104"/>
      <c r="O158" s="104"/>
      <c r="P158" s="104"/>
      <c r="Q158" s="27"/>
      <c r="R158" s="27"/>
      <c r="S158" s="27"/>
      <c r="T158" s="27"/>
      <c r="U158" s="27"/>
      <c r="V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</row>
    <row r="159" spans="1:52" ht="12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104"/>
      <c r="M159" s="104"/>
      <c r="N159" s="104"/>
      <c r="O159" s="104"/>
      <c r="P159" s="104"/>
      <c r="Q159" s="27"/>
      <c r="R159" s="27"/>
      <c r="S159" s="27"/>
      <c r="T159" s="27"/>
      <c r="U159" s="27"/>
      <c r="V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</row>
    <row r="160" spans="1:52" ht="12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104"/>
      <c r="M160" s="104"/>
      <c r="N160" s="104"/>
      <c r="O160" s="104"/>
      <c r="P160" s="104"/>
      <c r="Q160" s="27"/>
      <c r="R160" s="27"/>
      <c r="S160" s="27"/>
      <c r="T160" s="27"/>
      <c r="U160" s="27"/>
      <c r="V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</row>
    <row r="161" spans="1:52" ht="12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104"/>
      <c r="M161" s="104"/>
      <c r="N161" s="104"/>
      <c r="O161" s="104"/>
      <c r="P161" s="104"/>
      <c r="Q161" s="27"/>
      <c r="R161" s="27"/>
      <c r="S161" s="27"/>
      <c r="T161" s="27"/>
      <c r="U161" s="27"/>
      <c r="V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</row>
    <row r="162" spans="1:52" ht="12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104"/>
      <c r="M162" s="104"/>
      <c r="N162" s="104"/>
      <c r="O162" s="104"/>
      <c r="P162" s="104"/>
      <c r="Q162" s="27"/>
      <c r="R162" s="27"/>
      <c r="S162" s="27"/>
      <c r="T162" s="27"/>
      <c r="U162" s="27"/>
      <c r="V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</row>
    <row r="163" spans="1:52" ht="12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104"/>
      <c r="M163" s="104"/>
      <c r="N163" s="104"/>
      <c r="O163" s="104"/>
      <c r="P163" s="104"/>
      <c r="Q163" s="27"/>
      <c r="R163" s="27"/>
      <c r="S163" s="27"/>
      <c r="T163" s="27"/>
      <c r="U163" s="27"/>
      <c r="V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</row>
    <row r="164" spans="1:52" ht="12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104"/>
      <c r="M164" s="104"/>
      <c r="N164" s="104"/>
      <c r="O164" s="104"/>
      <c r="P164" s="104"/>
      <c r="Q164" s="27"/>
      <c r="R164" s="27"/>
      <c r="S164" s="27"/>
      <c r="T164" s="27"/>
      <c r="U164" s="27"/>
      <c r="V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</row>
    <row r="165" spans="1:52" ht="12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104"/>
      <c r="M165" s="104"/>
      <c r="N165" s="104"/>
      <c r="O165" s="104"/>
      <c r="P165" s="104"/>
      <c r="Q165" s="27"/>
      <c r="R165" s="27"/>
      <c r="S165" s="27"/>
      <c r="T165" s="27"/>
      <c r="U165" s="27"/>
      <c r="V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</row>
    <row r="166" spans="1:52" ht="12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104"/>
      <c r="M166" s="104"/>
      <c r="N166" s="104"/>
      <c r="O166" s="104"/>
      <c r="P166" s="104"/>
      <c r="Q166" s="27"/>
      <c r="R166" s="27"/>
      <c r="S166" s="27"/>
      <c r="T166" s="27"/>
      <c r="U166" s="27"/>
      <c r="V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</row>
    <row r="167" spans="1:52" ht="12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104"/>
      <c r="M167" s="104"/>
      <c r="N167" s="104"/>
      <c r="O167" s="104"/>
      <c r="P167" s="104"/>
      <c r="Q167" s="27"/>
      <c r="R167" s="27"/>
      <c r="S167" s="27"/>
      <c r="T167" s="27"/>
      <c r="U167" s="27"/>
      <c r="V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</row>
    <row r="168" spans="1:52" ht="12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104"/>
      <c r="M168" s="104"/>
      <c r="N168" s="104"/>
      <c r="O168" s="104"/>
      <c r="P168" s="104"/>
      <c r="Q168" s="27"/>
      <c r="R168" s="27"/>
      <c r="S168" s="27"/>
      <c r="T168" s="27"/>
      <c r="U168" s="27"/>
      <c r="V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</row>
    <row r="169" spans="1:52" ht="12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104"/>
      <c r="M169" s="104"/>
      <c r="N169" s="104"/>
      <c r="O169" s="104"/>
      <c r="P169" s="104"/>
      <c r="Q169" s="27"/>
      <c r="R169" s="27"/>
      <c r="S169" s="27"/>
      <c r="T169" s="27"/>
      <c r="U169" s="27"/>
      <c r="V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</row>
    <row r="170" spans="1:52" ht="12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104"/>
      <c r="M170" s="104"/>
      <c r="N170" s="104"/>
      <c r="O170" s="104"/>
      <c r="P170" s="104"/>
      <c r="Q170" s="27"/>
      <c r="R170" s="27"/>
      <c r="S170" s="27"/>
      <c r="T170" s="27"/>
      <c r="U170" s="27"/>
      <c r="V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</row>
    <row r="171" spans="1:52" ht="12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104"/>
      <c r="M171" s="104"/>
      <c r="N171" s="104"/>
      <c r="O171" s="104"/>
      <c r="P171" s="104"/>
      <c r="Q171" s="27"/>
      <c r="R171" s="27"/>
      <c r="S171" s="27"/>
      <c r="T171" s="27"/>
      <c r="U171" s="27"/>
      <c r="V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</row>
    <row r="172" spans="1:52" ht="12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104"/>
      <c r="M172" s="104"/>
      <c r="N172" s="104"/>
      <c r="O172" s="104"/>
      <c r="P172" s="104"/>
      <c r="Q172" s="27"/>
      <c r="R172" s="27"/>
      <c r="S172" s="27"/>
      <c r="T172" s="27"/>
      <c r="U172" s="27"/>
      <c r="V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</row>
    <row r="173" spans="1:52" ht="12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104"/>
      <c r="M173" s="104"/>
      <c r="N173" s="104"/>
      <c r="O173" s="104"/>
      <c r="P173" s="104"/>
      <c r="Q173" s="27"/>
      <c r="R173" s="27"/>
      <c r="S173" s="27"/>
      <c r="T173" s="27"/>
      <c r="U173" s="27"/>
      <c r="V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</row>
    <row r="174" spans="1:52" ht="12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104"/>
      <c r="M174" s="104"/>
      <c r="N174" s="104"/>
      <c r="O174" s="104"/>
      <c r="P174" s="104"/>
      <c r="Q174" s="27"/>
      <c r="R174" s="27"/>
      <c r="S174" s="27"/>
      <c r="T174" s="27"/>
      <c r="U174" s="27"/>
      <c r="V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</row>
    <row r="175" spans="1:52" ht="12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104"/>
      <c r="M175" s="104"/>
      <c r="N175" s="104"/>
      <c r="O175" s="104"/>
      <c r="P175" s="104"/>
      <c r="Q175" s="27"/>
      <c r="R175" s="27"/>
      <c r="S175" s="27"/>
      <c r="T175" s="27"/>
      <c r="U175" s="27"/>
      <c r="V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</row>
    <row r="176" spans="1:52" ht="12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104"/>
      <c r="M176" s="104"/>
      <c r="N176" s="104"/>
      <c r="O176" s="104"/>
      <c r="P176" s="104"/>
      <c r="Q176" s="27"/>
      <c r="R176" s="27"/>
      <c r="S176" s="27"/>
      <c r="T176" s="27"/>
      <c r="U176" s="27"/>
      <c r="V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</row>
    <row r="177" spans="1:52" ht="12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104"/>
      <c r="M177" s="104"/>
      <c r="N177" s="104"/>
      <c r="O177" s="104"/>
      <c r="P177" s="104"/>
      <c r="Q177" s="27"/>
      <c r="R177" s="27"/>
      <c r="S177" s="27"/>
      <c r="T177" s="27"/>
      <c r="U177" s="27"/>
      <c r="V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</row>
    <row r="178" spans="1:52" ht="12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104"/>
      <c r="M178" s="104"/>
      <c r="N178" s="104"/>
      <c r="O178" s="104"/>
      <c r="P178" s="104"/>
      <c r="Q178" s="27"/>
      <c r="R178" s="27"/>
      <c r="S178" s="27"/>
      <c r="T178" s="27"/>
      <c r="U178" s="27"/>
      <c r="V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</row>
    <row r="179" spans="1:52" ht="12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104"/>
      <c r="M179" s="104"/>
      <c r="N179" s="104"/>
      <c r="O179" s="104"/>
      <c r="P179" s="104"/>
      <c r="Q179" s="27"/>
      <c r="R179" s="27"/>
      <c r="S179" s="27"/>
      <c r="T179" s="27"/>
      <c r="U179" s="27"/>
      <c r="V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</row>
    <row r="180" spans="1:52" ht="12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104"/>
      <c r="M180" s="104"/>
      <c r="N180" s="104"/>
      <c r="O180" s="104"/>
      <c r="P180" s="104"/>
      <c r="Q180" s="27"/>
      <c r="R180" s="27"/>
      <c r="S180" s="27"/>
      <c r="T180" s="27"/>
      <c r="U180" s="27"/>
      <c r="V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</row>
    <row r="181" spans="1:52" ht="12.75" customHeight="1" x14ac:dyDescent="0.2">
      <c r="A181" s="27"/>
      <c r="B181" s="27"/>
      <c r="C181" s="27"/>
      <c r="D181" s="27"/>
      <c r="E181" s="27"/>
      <c r="F181" s="43"/>
      <c r="G181" s="43"/>
      <c r="H181" s="43"/>
      <c r="I181" s="43"/>
      <c r="J181" s="43"/>
      <c r="K181" s="43"/>
      <c r="L181" s="105"/>
      <c r="M181" s="105"/>
      <c r="N181" s="105"/>
      <c r="O181" s="105"/>
      <c r="P181" s="105"/>
      <c r="Q181" s="43"/>
      <c r="R181" s="27"/>
      <c r="S181" s="27"/>
      <c r="T181" s="27"/>
      <c r="U181" s="27"/>
      <c r="V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</row>
    <row r="182" spans="1:52" ht="12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104"/>
      <c r="M182" s="104"/>
      <c r="N182" s="104"/>
      <c r="O182" s="104"/>
      <c r="P182" s="104"/>
      <c r="Q182" s="27"/>
      <c r="R182" s="27"/>
      <c r="S182" s="27"/>
      <c r="T182" s="27"/>
      <c r="U182" s="27"/>
      <c r="V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</row>
    <row r="183" spans="1:52" ht="12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104"/>
      <c r="M183" s="104"/>
      <c r="N183" s="104"/>
      <c r="O183" s="104"/>
      <c r="P183" s="104"/>
      <c r="Q183" s="27"/>
      <c r="R183" s="27"/>
      <c r="S183" s="27"/>
      <c r="T183" s="27"/>
      <c r="U183" s="27"/>
      <c r="V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</row>
    <row r="184" spans="1:52" ht="12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104"/>
      <c r="M184" s="104"/>
      <c r="N184" s="104"/>
      <c r="O184" s="104"/>
      <c r="P184" s="104"/>
      <c r="Q184" s="27"/>
      <c r="R184" s="27"/>
      <c r="S184" s="27"/>
      <c r="T184" s="27"/>
      <c r="U184" s="27"/>
      <c r="V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</row>
    <row r="185" spans="1:52" ht="12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104"/>
      <c r="M185" s="104"/>
      <c r="N185" s="104"/>
      <c r="O185" s="104"/>
      <c r="P185" s="104"/>
      <c r="Q185" s="27"/>
      <c r="R185" s="27"/>
      <c r="S185" s="27"/>
      <c r="T185" s="27"/>
      <c r="U185" s="27"/>
      <c r="V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</row>
    <row r="186" spans="1:52" ht="12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104"/>
      <c r="M186" s="104"/>
      <c r="N186" s="104"/>
      <c r="O186" s="104"/>
      <c r="P186" s="104"/>
      <c r="Q186" s="27"/>
      <c r="R186" s="27"/>
      <c r="S186" s="27"/>
      <c r="T186" s="27"/>
      <c r="U186" s="27"/>
      <c r="V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</row>
    <row r="187" spans="1:52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 s="143"/>
      <c r="M187" s="143"/>
      <c r="N187" s="143"/>
      <c r="O187" s="143"/>
      <c r="P187" s="158"/>
      <c r="Q187"/>
      <c r="R187"/>
      <c r="S187"/>
      <c r="T187"/>
      <c r="U187"/>
      <c r="V187"/>
      <c r="W187" s="81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</row>
    <row r="188" spans="1:52" ht="1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104"/>
      <c r="M188" s="104"/>
      <c r="N188" s="104"/>
      <c r="O188" s="104"/>
      <c r="P188" s="104"/>
      <c r="Q188" s="27"/>
      <c r="R188" s="27"/>
      <c r="S188" s="27"/>
      <c r="T188" s="27"/>
      <c r="U188" s="27"/>
      <c r="V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</row>
    <row r="189" spans="1:52" ht="1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104"/>
      <c r="M189" s="104"/>
      <c r="N189" s="104"/>
      <c r="O189" s="104"/>
      <c r="P189" s="104"/>
      <c r="Q189" s="27"/>
      <c r="R189" s="27"/>
      <c r="S189" s="27"/>
      <c r="T189" s="27"/>
      <c r="U189" s="27"/>
      <c r="V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</row>
    <row r="190" spans="1:52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104"/>
      <c r="M190" s="104"/>
      <c r="N190" s="104"/>
      <c r="O190" s="104"/>
      <c r="P190" s="104"/>
      <c r="Q190" s="27"/>
      <c r="R190" s="27"/>
      <c r="S190" s="27"/>
      <c r="T190" s="27"/>
      <c r="U190" s="27"/>
      <c r="V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</row>
    <row r="191" spans="1:52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104"/>
      <c r="M191" s="104"/>
      <c r="N191" s="104"/>
      <c r="O191" s="104"/>
      <c r="P191" s="104"/>
      <c r="Q191" s="27"/>
      <c r="R191" s="27"/>
      <c r="S191" s="27"/>
      <c r="T191" s="27"/>
      <c r="U191" s="27"/>
      <c r="V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</row>
    <row r="192" spans="1:52" ht="12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104"/>
      <c r="M192" s="104"/>
      <c r="N192" s="104"/>
      <c r="O192" s="104"/>
      <c r="P192" s="104"/>
      <c r="Q192" s="27"/>
      <c r="R192" s="27"/>
      <c r="S192" s="27"/>
      <c r="T192" s="27"/>
      <c r="U192" s="27"/>
      <c r="V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</row>
    <row r="193" spans="1:52" ht="12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104"/>
      <c r="M193" s="104"/>
      <c r="N193" s="104"/>
      <c r="O193" s="104"/>
      <c r="P193" s="104"/>
      <c r="Q193" s="27"/>
      <c r="R193" s="27"/>
      <c r="S193" s="27"/>
      <c r="T193" s="27"/>
      <c r="U193" s="27"/>
      <c r="V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</row>
    <row r="194" spans="1:52" ht="12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104"/>
      <c r="M194" s="104"/>
      <c r="N194" s="104"/>
      <c r="O194" s="104"/>
      <c r="P194" s="104"/>
      <c r="Q194" s="27"/>
      <c r="R194" s="27"/>
      <c r="S194" s="27"/>
      <c r="T194" s="27"/>
      <c r="U194" s="27"/>
      <c r="V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</row>
    <row r="195" spans="1:52" ht="12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104"/>
      <c r="M195" s="104"/>
      <c r="N195" s="104"/>
      <c r="O195" s="104"/>
      <c r="P195" s="104"/>
      <c r="Q195" s="27"/>
      <c r="R195" s="27"/>
      <c r="S195" s="27"/>
      <c r="T195" s="27"/>
      <c r="U195" s="27"/>
      <c r="V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</row>
    <row r="196" spans="1:52" ht="12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104"/>
      <c r="M196" s="104"/>
      <c r="N196" s="104"/>
      <c r="O196" s="104"/>
      <c r="P196" s="104"/>
      <c r="Q196" s="27"/>
      <c r="R196" s="27"/>
      <c r="S196" s="27"/>
      <c r="T196" s="27"/>
      <c r="U196" s="27"/>
      <c r="V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</row>
    <row r="197" spans="1:52" ht="12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104"/>
      <c r="M197" s="104"/>
      <c r="N197" s="104"/>
      <c r="O197" s="104"/>
      <c r="P197" s="104"/>
      <c r="Q197" s="27"/>
      <c r="R197" s="27"/>
      <c r="S197" s="27"/>
      <c r="T197" s="27"/>
      <c r="U197" s="27"/>
      <c r="V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</row>
    <row r="198" spans="1:52" ht="12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104"/>
      <c r="M198" s="104"/>
      <c r="N198" s="104"/>
      <c r="O198" s="104"/>
      <c r="P198" s="104"/>
      <c r="Q198" s="27"/>
      <c r="R198" s="27"/>
      <c r="S198" s="27"/>
      <c r="T198" s="27"/>
      <c r="U198" s="27"/>
      <c r="V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</row>
    <row r="199" spans="1:52" ht="12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104"/>
      <c r="M199" s="104"/>
      <c r="N199" s="104"/>
      <c r="O199" s="104"/>
      <c r="P199" s="104"/>
      <c r="Q199" s="27"/>
      <c r="R199" s="27"/>
      <c r="S199" s="27"/>
      <c r="T199" s="27"/>
      <c r="U199" s="27"/>
      <c r="V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</row>
    <row r="200" spans="1:52" ht="12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104"/>
      <c r="M200" s="104"/>
      <c r="N200" s="104"/>
      <c r="O200" s="104"/>
      <c r="P200" s="104"/>
      <c r="Q200" s="27"/>
      <c r="R200" s="27"/>
      <c r="S200" s="27"/>
      <c r="T200" s="27"/>
      <c r="U200" s="27"/>
      <c r="V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</row>
    <row r="201" spans="1:52" ht="12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104"/>
      <c r="M201" s="104"/>
      <c r="N201" s="104"/>
      <c r="O201" s="104"/>
      <c r="P201" s="104"/>
      <c r="Q201" s="27"/>
      <c r="R201" s="27"/>
      <c r="S201" s="27"/>
      <c r="T201" s="27"/>
      <c r="U201" s="27"/>
      <c r="V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</row>
    <row r="202" spans="1:52" ht="12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104"/>
      <c r="M202" s="104"/>
      <c r="N202" s="104"/>
      <c r="O202" s="104"/>
      <c r="P202" s="104"/>
      <c r="Q202" s="27"/>
      <c r="R202" s="27"/>
      <c r="S202" s="27"/>
      <c r="T202" s="27"/>
      <c r="U202" s="27"/>
      <c r="V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</row>
    <row r="203" spans="1:52" ht="12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104"/>
      <c r="M203" s="104"/>
      <c r="N203" s="104"/>
      <c r="O203" s="104"/>
      <c r="P203" s="104"/>
      <c r="Q203" s="27"/>
      <c r="R203" s="27"/>
      <c r="S203" s="27"/>
      <c r="T203" s="27"/>
      <c r="U203" s="27"/>
      <c r="V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</row>
    <row r="204" spans="1:52" ht="12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104"/>
      <c r="M204" s="104"/>
      <c r="N204" s="104"/>
      <c r="O204" s="104"/>
      <c r="P204" s="104"/>
      <c r="Q204" s="27"/>
      <c r="R204" s="27"/>
      <c r="S204" s="27"/>
      <c r="T204" s="27"/>
      <c r="U204" s="27"/>
      <c r="V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</row>
    <row r="205" spans="1:52" ht="12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104"/>
      <c r="M205" s="104"/>
      <c r="N205" s="104"/>
      <c r="O205" s="104"/>
      <c r="P205" s="104"/>
      <c r="Q205" s="27"/>
      <c r="R205" s="27"/>
      <c r="S205" s="27"/>
      <c r="T205" s="27"/>
      <c r="U205" s="27"/>
      <c r="V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</row>
    <row r="206" spans="1:52" ht="12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104"/>
      <c r="M206" s="104"/>
      <c r="N206" s="104"/>
      <c r="O206" s="104"/>
      <c r="P206" s="104"/>
      <c r="Q206" s="27"/>
      <c r="R206" s="27"/>
      <c r="S206" s="27"/>
      <c r="T206" s="27"/>
      <c r="U206" s="27"/>
      <c r="V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</row>
    <row r="207" spans="1:52" ht="12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104"/>
      <c r="M207" s="104"/>
      <c r="N207" s="104"/>
      <c r="O207" s="104"/>
      <c r="P207" s="104"/>
      <c r="Q207" s="27"/>
      <c r="R207" s="27"/>
      <c r="S207" s="27"/>
      <c r="T207" s="27"/>
      <c r="U207" s="27"/>
      <c r="V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</row>
    <row r="208" spans="1:52" ht="12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104"/>
      <c r="M208" s="104"/>
      <c r="N208" s="104"/>
      <c r="O208" s="104"/>
      <c r="P208" s="104"/>
      <c r="Q208" s="27"/>
      <c r="R208" s="27"/>
      <c r="S208" s="27"/>
      <c r="T208" s="27"/>
      <c r="U208" s="27"/>
      <c r="V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</row>
    <row r="209" spans="1:52" ht="12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104"/>
      <c r="M209" s="104"/>
      <c r="N209" s="104"/>
      <c r="O209" s="104"/>
      <c r="P209" s="104"/>
      <c r="Q209" s="27"/>
      <c r="R209" s="27"/>
      <c r="S209" s="27"/>
      <c r="T209" s="27"/>
      <c r="U209" s="27"/>
      <c r="V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</row>
    <row r="210" spans="1:52" ht="12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104"/>
      <c r="M210" s="104"/>
      <c r="N210" s="104"/>
      <c r="O210" s="104"/>
      <c r="P210" s="104"/>
      <c r="Q210" s="27"/>
      <c r="R210" s="27"/>
      <c r="S210" s="27"/>
      <c r="T210" s="27"/>
      <c r="U210" s="27"/>
      <c r="V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</row>
    <row r="211" spans="1:52" ht="12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104"/>
      <c r="M211" s="104"/>
      <c r="N211" s="104"/>
      <c r="O211" s="104"/>
      <c r="P211" s="104"/>
      <c r="Q211" s="27"/>
      <c r="R211" s="27"/>
      <c r="S211" s="27"/>
      <c r="T211" s="27"/>
      <c r="U211" s="27"/>
      <c r="V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</row>
    <row r="212" spans="1:52" ht="12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104"/>
      <c r="M212" s="104"/>
      <c r="N212" s="104"/>
      <c r="O212" s="104"/>
      <c r="P212" s="104"/>
      <c r="Q212" s="27"/>
      <c r="R212" s="27"/>
      <c r="S212" s="27"/>
      <c r="T212" s="27"/>
      <c r="U212" s="27"/>
      <c r="V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</row>
    <row r="213" spans="1:52" ht="12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104"/>
      <c r="M213" s="104"/>
      <c r="N213" s="104"/>
      <c r="O213" s="104"/>
      <c r="P213" s="104"/>
      <c r="Q213" s="27"/>
      <c r="R213" s="27"/>
      <c r="S213" s="27"/>
      <c r="T213" s="27"/>
      <c r="U213" s="27"/>
      <c r="V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</row>
    <row r="214" spans="1:52" ht="12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104"/>
      <c r="M214" s="104"/>
      <c r="N214" s="104"/>
      <c r="O214" s="104"/>
      <c r="P214" s="104"/>
      <c r="Q214" s="27"/>
      <c r="R214" s="27"/>
      <c r="S214" s="27"/>
      <c r="T214" s="27"/>
      <c r="U214" s="27"/>
      <c r="V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</row>
    <row r="215" spans="1:52" ht="12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104"/>
      <c r="M215" s="104"/>
      <c r="N215" s="104"/>
      <c r="O215" s="104"/>
      <c r="P215" s="104"/>
      <c r="Q215" s="27"/>
      <c r="R215" s="27"/>
      <c r="S215" s="27"/>
      <c r="T215" s="27"/>
      <c r="U215" s="27"/>
      <c r="V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</row>
    <row r="216" spans="1:52" ht="12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104"/>
      <c r="M216" s="104"/>
      <c r="N216" s="104"/>
      <c r="O216" s="104"/>
      <c r="P216" s="104"/>
      <c r="Q216" s="27"/>
      <c r="R216" s="27"/>
      <c r="S216" s="27"/>
      <c r="T216" s="27"/>
      <c r="U216" s="27"/>
      <c r="V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</row>
    <row r="217" spans="1:52" ht="12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104"/>
      <c r="M217" s="104"/>
      <c r="N217" s="104"/>
      <c r="O217" s="104"/>
      <c r="P217" s="104"/>
      <c r="Q217" s="27"/>
      <c r="R217" s="27"/>
      <c r="S217" s="27"/>
      <c r="T217" s="27"/>
      <c r="U217" s="27"/>
      <c r="V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</row>
    <row r="218" spans="1:52" ht="12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104"/>
      <c r="M218" s="104"/>
      <c r="N218" s="104"/>
      <c r="O218" s="104"/>
      <c r="P218" s="104"/>
      <c r="Q218" s="27"/>
      <c r="R218" s="27"/>
      <c r="S218" s="27"/>
      <c r="T218" s="27"/>
      <c r="U218" s="27"/>
      <c r="V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</row>
    <row r="219" spans="1:52" ht="12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104"/>
      <c r="M219" s="104"/>
      <c r="N219" s="104"/>
      <c r="O219" s="104"/>
      <c r="P219" s="104"/>
      <c r="Q219" s="27"/>
      <c r="R219" s="27"/>
      <c r="S219" s="27"/>
      <c r="T219" s="27"/>
      <c r="U219" s="27"/>
      <c r="V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</row>
    <row r="220" spans="1:52" ht="12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104"/>
      <c r="M220" s="104"/>
      <c r="N220" s="104"/>
      <c r="O220" s="104"/>
      <c r="P220" s="104"/>
      <c r="Q220" s="27"/>
      <c r="R220" s="27"/>
      <c r="S220" s="27"/>
      <c r="T220" s="27"/>
      <c r="U220" s="27"/>
      <c r="V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</row>
    <row r="221" spans="1:52" ht="12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104"/>
      <c r="M221" s="104"/>
      <c r="N221" s="104"/>
      <c r="O221" s="104"/>
      <c r="P221" s="104"/>
      <c r="Q221" s="27"/>
      <c r="R221" s="27"/>
      <c r="S221" s="27"/>
      <c r="T221" s="27"/>
      <c r="U221" s="27"/>
      <c r="V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</row>
    <row r="222" spans="1:52" ht="12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104"/>
      <c r="M222" s="104"/>
      <c r="N222" s="104"/>
      <c r="O222" s="104"/>
      <c r="P222" s="104"/>
      <c r="Q222" s="27"/>
      <c r="R222" s="27"/>
      <c r="S222" s="27"/>
      <c r="T222" s="27"/>
      <c r="U222" s="27"/>
      <c r="V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</row>
    <row r="223" spans="1:52" ht="12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104"/>
      <c r="M223" s="104"/>
      <c r="N223" s="104"/>
      <c r="O223" s="104"/>
      <c r="P223" s="104"/>
      <c r="Q223" s="27"/>
      <c r="R223" s="27"/>
      <c r="S223" s="27"/>
      <c r="T223" s="27"/>
      <c r="U223" s="27"/>
      <c r="V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</row>
    <row r="224" spans="1:52" ht="12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104"/>
      <c r="M224" s="104"/>
      <c r="N224" s="104"/>
      <c r="O224" s="104"/>
      <c r="P224" s="104"/>
      <c r="Q224" s="27"/>
      <c r="R224" s="27"/>
      <c r="S224" s="27"/>
      <c r="T224" s="27"/>
      <c r="U224" s="27"/>
      <c r="V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</row>
    <row r="225" spans="1:52" ht="12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104"/>
      <c r="M225" s="104"/>
      <c r="N225" s="104"/>
      <c r="O225" s="104"/>
      <c r="P225" s="104"/>
      <c r="Q225" s="27"/>
      <c r="R225" s="27"/>
      <c r="S225" s="27"/>
      <c r="T225" s="27"/>
      <c r="U225" s="27"/>
      <c r="V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</row>
    <row r="226" spans="1:52" ht="12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104"/>
      <c r="M226" s="104"/>
      <c r="N226" s="104"/>
      <c r="O226" s="104"/>
      <c r="P226" s="104"/>
      <c r="Q226" s="27"/>
      <c r="R226" s="27"/>
      <c r="S226" s="27"/>
      <c r="T226" s="27"/>
      <c r="U226" s="27"/>
      <c r="V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</row>
    <row r="227" spans="1:52" ht="12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104"/>
      <c r="M227" s="104"/>
      <c r="N227" s="104"/>
      <c r="O227" s="104"/>
      <c r="P227" s="104"/>
      <c r="Q227" s="27"/>
      <c r="R227" s="27"/>
      <c r="S227" s="27"/>
      <c r="T227" s="27"/>
      <c r="U227" s="27"/>
      <c r="V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</row>
    <row r="228" spans="1:52" ht="12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104"/>
      <c r="M228" s="104"/>
      <c r="N228" s="104"/>
      <c r="O228" s="104"/>
      <c r="P228" s="104"/>
      <c r="Q228" s="27"/>
      <c r="R228" s="27"/>
      <c r="S228" s="27"/>
      <c r="T228" s="27"/>
      <c r="U228" s="27"/>
      <c r="V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</row>
    <row r="229" spans="1:52" ht="12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104"/>
      <c r="M229" s="104"/>
      <c r="N229" s="104"/>
      <c r="O229" s="104"/>
      <c r="P229" s="104"/>
      <c r="Q229" s="27"/>
      <c r="R229" s="27"/>
      <c r="S229" s="27"/>
      <c r="T229" s="27"/>
      <c r="U229" s="27"/>
      <c r="V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</row>
    <row r="230" spans="1:52" ht="12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104"/>
      <c r="M230" s="104"/>
      <c r="N230" s="104"/>
      <c r="O230" s="104"/>
      <c r="P230" s="104"/>
      <c r="Q230" s="27"/>
      <c r="R230" s="27"/>
      <c r="S230" s="27"/>
      <c r="T230" s="27"/>
      <c r="U230" s="27"/>
      <c r="V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</row>
    <row r="231" spans="1:52" ht="12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104"/>
      <c r="M231" s="104"/>
      <c r="N231" s="104"/>
      <c r="O231" s="104"/>
      <c r="P231" s="104"/>
      <c r="Q231" s="27"/>
      <c r="R231" s="27"/>
      <c r="S231" s="27"/>
      <c r="T231" s="27"/>
      <c r="U231" s="27"/>
      <c r="V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</row>
    <row r="232" spans="1:52" ht="12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104"/>
      <c r="M232" s="104"/>
      <c r="N232" s="104"/>
      <c r="O232" s="104"/>
      <c r="P232" s="104"/>
      <c r="Q232" s="27"/>
      <c r="R232" s="27"/>
      <c r="S232" s="27"/>
      <c r="T232" s="27"/>
      <c r="U232" s="27"/>
      <c r="V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</row>
    <row r="233" spans="1:52" ht="12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104"/>
      <c r="M233" s="104"/>
      <c r="N233" s="104"/>
      <c r="O233" s="104"/>
      <c r="P233" s="104"/>
      <c r="Q233" s="27"/>
      <c r="R233" s="27"/>
      <c r="S233" s="27"/>
      <c r="T233" s="27"/>
      <c r="U233" s="27"/>
      <c r="V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</row>
    <row r="234" spans="1:52" ht="12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104"/>
      <c r="M234" s="104"/>
      <c r="N234" s="104"/>
      <c r="O234" s="104"/>
      <c r="P234" s="104"/>
      <c r="Q234" s="27"/>
      <c r="R234" s="27"/>
      <c r="S234" s="27"/>
      <c r="T234" s="27"/>
      <c r="U234" s="27"/>
      <c r="V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</row>
    <row r="235" spans="1:52" ht="12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104"/>
      <c r="M235" s="104"/>
      <c r="N235" s="104"/>
      <c r="O235" s="104"/>
      <c r="P235" s="104"/>
      <c r="Q235" s="27"/>
      <c r="R235" s="27"/>
      <c r="S235" s="27"/>
      <c r="T235" s="27"/>
      <c r="U235" s="27"/>
      <c r="V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</row>
    <row r="236" spans="1:52" ht="12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104"/>
      <c r="M236" s="104"/>
      <c r="N236" s="104"/>
      <c r="O236" s="104"/>
      <c r="P236" s="104"/>
      <c r="Q236" s="27"/>
      <c r="R236" s="27"/>
      <c r="S236" s="27"/>
      <c r="T236" s="27"/>
      <c r="U236" s="27"/>
      <c r="V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</row>
    <row r="237" spans="1:52" ht="12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104"/>
      <c r="M237" s="104"/>
      <c r="N237" s="104"/>
      <c r="O237" s="104"/>
      <c r="P237" s="104"/>
      <c r="Q237" s="27"/>
      <c r="R237" s="27"/>
      <c r="S237" s="27"/>
      <c r="T237" s="27"/>
      <c r="U237" s="27"/>
      <c r="V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</row>
    <row r="238" spans="1:52" ht="12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104"/>
      <c r="M238" s="104"/>
      <c r="N238" s="104"/>
      <c r="O238" s="104"/>
      <c r="P238" s="104"/>
      <c r="Q238" s="27"/>
      <c r="R238" s="27"/>
      <c r="S238" s="27"/>
      <c r="T238" s="27"/>
      <c r="U238" s="27"/>
      <c r="V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</row>
    <row r="239" spans="1:52" ht="12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104"/>
      <c r="M239" s="104"/>
      <c r="N239" s="104"/>
      <c r="O239" s="104"/>
      <c r="P239" s="104"/>
      <c r="Q239" s="27"/>
      <c r="R239" s="27"/>
      <c r="S239" s="27"/>
      <c r="T239" s="27"/>
      <c r="U239" s="27"/>
      <c r="V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</row>
    <row r="240" spans="1:52" ht="12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104"/>
      <c r="M240" s="104"/>
      <c r="N240" s="104"/>
      <c r="O240" s="104"/>
      <c r="P240" s="104"/>
      <c r="Q240" s="27"/>
      <c r="R240" s="27"/>
      <c r="S240" s="27"/>
      <c r="T240" s="27"/>
      <c r="U240" s="27"/>
      <c r="V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</row>
    <row r="241" spans="1:52" ht="12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104"/>
      <c r="M241" s="104"/>
      <c r="N241" s="104"/>
      <c r="O241" s="104"/>
      <c r="P241" s="104"/>
      <c r="Q241" s="27"/>
      <c r="R241" s="27"/>
      <c r="S241" s="27"/>
      <c r="T241" s="27"/>
      <c r="U241" s="27"/>
      <c r="V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</row>
    <row r="242" spans="1:52" ht="12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104"/>
      <c r="M242" s="104"/>
      <c r="N242" s="104"/>
      <c r="O242" s="104"/>
      <c r="P242" s="104"/>
      <c r="Q242" s="27"/>
      <c r="R242" s="27"/>
      <c r="S242" s="27"/>
      <c r="T242" s="27"/>
      <c r="U242" s="27"/>
      <c r="V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</row>
    <row r="243" spans="1:52" ht="12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104"/>
      <c r="M243" s="104"/>
      <c r="N243" s="104"/>
      <c r="O243" s="104"/>
      <c r="P243" s="104"/>
      <c r="Q243" s="27"/>
      <c r="R243" s="27"/>
      <c r="S243" s="27"/>
      <c r="T243" s="27"/>
      <c r="U243" s="27"/>
      <c r="V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</row>
    <row r="244" spans="1:52" ht="12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104"/>
      <c r="M244" s="104"/>
      <c r="N244" s="104"/>
      <c r="O244" s="104"/>
      <c r="P244" s="104"/>
      <c r="Q244" s="27"/>
      <c r="R244" s="27"/>
      <c r="S244" s="27"/>
      <c r="T244" s="27"/>
      <c r="U244" s="27"/>
      <c r="V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</row>
    <row r="245" spans="1:52" ht="14.1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104"/>
      <c r="M245" s="104"/>
      <c r="N245" s="104"/>
      <c r="O245" s="104"/>
      <c r="P245" s="104"/>
      <c r="Q245" s="27"/>
      <c r="R245" s="27"/>
      <c r="S245" s="27"/>
      <c r="T245" s="27"/>
      <c r="U245" s="27"/>
      <c r="V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</row>
    <row r="246" spans="1:52" ht="12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104"/>
      <c r="M246" s="104"/>
      <c r="N246" s="104"/>
      <c r="O246" s="104"/>
      <c r="P246" s="104"/>
      <c r="Q246" s="27"/>
      <c r="R246" s="27"/>
      <c r="S246" s="27"/>
      <c r="T246" s="27"/>
      <c r="U246" s="27"/>
      <c r="V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</row>
    <row r="247" spans="1:52" ht="12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104"/>
      <c r="M247" s="104"/>
      <c r="N247" s="104"/>
      <c r="O247" s="104"/>
      <c r="P247" s="104"/>
      <c r="Q247" s="27"/>
      <c r="R247" s="27"/>
      <c r="S247" s="27"/>
      <c r="T247" s="27"/>
      <c r="U247" s="27"/>
      <c r="V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</row>
    <row r="248" spans="1:52" ht="12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104"/>
      <c r="M248" s="104"/>
      <c r="N248" s="104"/>
      <c r="O248" s="104"/>
      <c r="P248" s="104"/>
      <c r="Q248" s="27"/>
      <c r="R248" s="27"/>
      <c r="S248" s="27"/>
      <c r="T248" s="27"/>
      <c r="U248" s="27"/>
      <c r="V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</row>
    <row r="249" spans="1:52" ht="12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104"/>
      <c r="M249" s="104"/>
      <c r="N249" s="104"/>
      <c r="O249" s="104"/>
      <c r="P249" s="104"/>
      <c r="Q249" s="27"/>
      <c r="R249" s="27"/>
      <c r="S249" s="27"/>
      <c r="T249" s="27"/>
      <c r="U249" s="27"/>
      <c r="V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</row>
    <row r="250" spans="1:52" ht="12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104"/>
      <c r="M250" s="104"/>
      <c r="N250" s="104"/>
      <c r="O250" s="104"/>
      <c r="P250" s="104"/>
      <c r="Q250" s="27"/>
      <c r="R250" s="27"/>
      <c r="S250" s="27"/>
      <c r="T250" s="27"/>
      <c r="U250" s="27"/>
      <c r="V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</row>
    <row r="251" spans="1:52" ht="12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104"/>
      <c r="M251" s="104"/>
      <c r="N251" s="104"/>
      <c r="O251" s="104"/>
      <c r="P251" s="104"/>
      <c r="Q251" s="27"/>
      <c r="R251" s="27"/>
      <c r="S251" s="27"/>
      <c r="T251" s="27"/>
      <c r="U251" s="27"/>
      <c r="V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</row>
    <row r="252" spans="1:52" ht="12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104"/>
      <c r="M252" s="104"/>
      <c r="N252" s="104"/>
      <c r="O252" s="104"/>
      <c r="P252" s="104"/>
      <c r="Q252" s="27"/>
      <c r="R252" s="27"/>
      <c r="S252" s="27"/>
      <c r="T252" s="27"/>
      <c r="U252" s="27"/>
      <c r="V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</row>
    <row r="253" spans="1:52" ht="12.75" customHeight="1" x14ac:dyDescent="0.2">
      <c r="A253" s="27"/>
      <c r="B253" s="27"/>
      <c r="C253" s="27"/>
      <c r="D253" s="27"/>
      <c r="E253" s="27"/>
      <c r="F253" s="43"/>
      <c r="G253" s="43"/>
      <c r="H253" s="43"/>
      <c r="I253" s="27"/>
      <c r="J253" s="27"/>
      <c r="K253" s="27"/>
      <c r="L253" s="104"/>
      <c r="M253" s="104"/>
      <c r="N253" s="104"/>
      <c r="O253" s="104"/>
      <c r="P253" s="104"/>
      <c r="Q253" s="27"/>
      <c r="R253" s="27"/>
      <c r="S253" s="27"/>
      <c r="T253" s="27"/>
      <c r="U253" s="27"/>
      <c r="V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</row>
    <row r="254" spans="1:52" ht="12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104"/>
      <c r="M254" s="104"/>
      <c r="N254" s="104"/>
      <c r="O254" s="104"/>
      <c r="P254" s="104"/>
      <c r="Q254" s="27"/>
      <c r="R254" s="27"/>
      <c r="S254" s="27"/>
      <c r="T254" s="27"/>
      <c r="U254" s="27"/>
      <c r="V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</row>
    <row r="255" spans="1:52" ht="12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104"/>
      <c r="M255" s="104"/>
      <c r="N255" s="104"/>
      <c r="O255" s="104"/>
      <c r="P255" s="104"/>
      <c r="Q255" s="27"/>
      <c r="R255" s="27"/>
      <c r="S255" s="27"/>
      <c r="T255" s="27"/>
      <c r="U255" s="27"/>
      <c r="V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</row>
    <row r="256" spans="1:52" ht="12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104"/>
      <c r="M256" s="104"/>
      <c r="N256" s="104"/>
      <c r="O256" s="104"/>
      <c r="P256" s="104"/>
      <c r="Q256" s="27"/>
      <c r="R256" s="27"/>
      <c r="S256" s="27"/>
      <c r="T256" s="27"/>
      <c r="U256" s="27"/>
      <c r="V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</row>
    <row r="257" spans="1:52" ht="12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104"/>
      <c r="M257" s="104"/>
      <c r="N257" s="104"/>
      <c r="O257" s="104"/>
      <c r="P257" s="104"/>
      <c r="Q257" s="27"/>
      <c r="R257" s="27"/>
      <c r="S257" s="27"/>
      <c r="T257" s="27"/>
      <c r="U257" s="27"/>
      <c r="V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</row>
    <row r="258" spans="1:52" ht="12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104"/>
      <c r="M258" s="104"/>
      <c r="N258" s="104"/>
      <c r="O258" s="104"/>
      <c r="P258" s="104"/>
      <c r="Q258" s="27"/>
      <c r="R258" s="27"/>
      <c r="S258" s="27"/>
      <c r="T258" s="27"/>
      <c r="U258" s="27"/>
      <c r="V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</row>
    <row r="259" spans="1:52" ht="12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104"/>
      <c r="M259" s="104"/>
      <c r="N259" s="104"/>
      <c r="O259" s="104"/>
      <c r="P259" s="104"/>
      <c r="Q259" s="27"/>
      <c r="R259" s="27"/>
      <c r="S259" s="27"/>
      <c r="T259" s="27"/>
      <c r="U259" s="27"/>
      <c r="V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</row>
    <row r="260" spans="1:52" ht="12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104"/>
      <c r="M260" s="104"/>
      <c r="N260" s="104"/>
      <c r="O260" s="104"/>
      <c r="P260" s="104"/>
      <c r="Q260" s="27"/>
      <c r="R260" s="27"/>
      <c r="S260" s="27"/>
      <c r="T260" s="27"/>
      <c r="U260" s="27"/>
      <c r="V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</row>
    <row r="261" spans="1:52" ht="12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104"/>
      <c r="M261" s="104"/>
      <c r="N261" s="104"/>
      <c r="O261" s="104"/>
      <c r="P261" s="104"/>
      <c r="Q261" s="27"/>
      <c r="R261" s="27"/>
      <c r="S261" s="27"/>
      <c r="T261" s="27"/>
      <c r="U261" s="27"/>
      <c r="V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</row>
    <row r="262" spans="1:52" ht="12.75" customHeight="1" x14ac:dyDescent="0.2">
      <c r="A262" s="27"/>
      <c r="B262" s="27"/>
      <c r="C262" s="27"/>
      <c r="D262" s="27"/>
      <c r="E262" s="27"/>
      <c r="F262" s="43"/>
      <c r="G262" s="43"/>
      <c r="H262" s="43"/>
      <c r="I262" s="27"/>
      <c r="J262" s="27"/>
      <c r="K262" s="27"/>
      <c r="L262" s="104"/>
      <c r="M262" s="104"/>
      <c r="N262" s="104"/>
      <c r="O262" s="104"/>
      <c r="P262" s="104"/>
      <c r="Q262" s="27"/>
      <c r="R262" s="27"/>
      <c r="S262" s="27"/>
      <c r="T262" s="27"/>
      <c r="U262" s="27"/>
      <c r="V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4&amp;R&amp;10r:\app15\appn bills comparison\&amp;F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8"/>
  <sheetViews>
    <sheetView zoomScale="110" zoomScaleNormal="110" workbookViewId="0">
      <selection activeCell="A2" sqref="A2"/>
    </sheetView>
  </sheetViews>
  <sheetFormatPr defaultColWidth="9.75" defaultRowHeight="15.75" x14ac:dyDescent="0.25"/>
  <cols>
    <col min="1" max="2" width="1.75" style="9" customWidth="1"/>
    <col min="3" max="3" width="35.75" style="9" customWidth="1"/>
    <col min="4" max="4" width="1.625" style="9" customWidth="1"/>
    <col min="5" max="5" width="0.875" style="9" customWidth="1"/>
    <col min="6" max="6" width="13" style="9" bestFit="1" customWidth="1"/>
    <col min="7" max="7" width="2.75" style="9" customWidth="1"/>
    <col min="8" max="8" width="12.625" style="9" bestFit="1" customWidth="1"/>
    <col min="9" max="9" width="2.75" style="9" customWidth="1"/>
    <col min="10" max="10" width="12.625" style="9" bestFit="1" customWidth="1"/>
    <col min="11" max="11" width="2.625" style="9" customWidth="1"/>
    <col min="12" max="12" width="14.25" style="142" bestFit="1" customWidth="1"/>
    <col min="13" max="13" width="2.75" style="142" customWidth="1"/>
    <col min="14" max="14" width="14.25" style="142" bestFit="1" customWidth="1"/>
    <col min="15" max="15" width="2.75" style="9" customWidth="1"/>
    <col min="16" max="16" width="12.875" style="9" customWidth="1"/>
    <col min="17" max="17" width="3.125" style="9" customWidth="1"/>
    <col min="18" max="18" width="12.75" style="9" customWidth="1"/>
    <col min="19" max="19" width="2.75" style="9" customWidth="1"/>
    <col min="20" max="20" width="9.25" style="9" bestFit="1" customWidth="1"/>
    <col min="21" max="21" width="3.75" style="9" customWidth="1"/>
    <col min="22" max="22" width="6.75" style="9" customWidth="1"/>
    <col min="23" max="23" width="13.375" style="100" hidden="1" customWidth="1"/>
    <col min="24" max="16384" width="9.75" style="9"/>
  </cols>
  <sheetData>
    <row r="1" spans="1:52" ht="105.75" customHeight="1" x14ac:dyDescent="0.3">
      <c r="A1" s="162" t="str">
        <f>+'UHS Total'!A1</f>
        <v>Senate CC for SB1 (01-11-17) vs Appropriated FY16-FY17</v>
      </c>
      <c r="B1" s="90"/>
      <c r="C1" s="90"/>
      <c r="D1" s="90"/>
      <c r="E1" s="90"/>
      <c r="F1" s="90"/>
      <c r="G1" s="10"/>
      <c r="H1" s="10"/>
      <c r="I1" s="10"/>
      <c r="J1" s="10"/>
      <c r="K1" s="1" t="s">
        <v>40</v>
      </c>
      <c r="L1" s="120"/>
      <c r="M1" s="120"/>
      <c r="N1" s="120"/>
      <c r="O1" s="10"/>
      <c r="P1" s="10"/>
      <c r="Q1" s="10"/>
      <c r="R1" s="10"/>
      <c r="S1" s="10"/>
      <c r="T1" s="10"/>
      <c r="U1" s="10"/>
      <c r="V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18.75" customHeight="1" x14ac:dyDescent="0.3">
      <c r="A2" s="155"/>
      <c r="B2" s="2"/>
      <c r="C2" s="21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2"/>
      <c r="P2" s="2"/>
      <c r="Q2" s="2"/>
      <c r="R2" s="2"/>
      <c r="S2" s="2"/>
      <c r="T2" s="2"/>
      <c r="U2" s="2"/>
      <c r="V2" s="2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ht="20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20"/>
      <c r="M3" s="120"/>
      <c r="N3" s="120"/>
      <c r="O3" s="10"/>
      <c r="P3" s="10"/>
      <c r="Q3" s="10"/>
      <c r="R3" s="10"/>
      <c r="S3" s="10"/>
      <c r="T3" s="10"/>
      <c r="U3" s="10"/>
      <c r="V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20.25" customHeight="1" x14ac:dyDescent="0.25">
      <c r="A4" s="10"/>
      <c r="B4" s="10"/>
      <c r="C4" s="10"/>
      <c r="D4" s="10"/>
      <c r="E4" s="10"/>
      <c r="F4" s="91"/>
      <c r="G4" s="91"/>
      <c r="H4" s="91"/>
      <c r="I4" s="91"/>
      <c r="J4" s="91"/>
      <c r="K4" s="91"/>
      <c r="L4" s="207"/>
      <c r="M4" s="207"/>
      <c r="N4" s="209" t="s">
        <v>105</v>
      </c>
      <c r="O4" s="207"/>
      <c r="P4" s="207"/>
      <c r="S4" s="10"/>
      <c r="T4" s="10"/>
      <c r="U4" s="10"/>
      <c r="V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ht="15.75" customHeight="1" x14ac:dyDescent="0.25">
      <c r="A5" s="10"/>
      <c r="B5" s="10"/>
      <c r="C5" s="10"/>
      <c r="D5" s="10"/>
      <c r="E5" s="10"/>
      <c r="F5" s="92" t="s">
        <v>94</v>
      </c>
      <c r="G5" s="91"/>
      <c r="H5" s="91"/>
      <c r="I5" s="91"/>
      <c r="J5" s="91"/>
      <c r="K5" s="90"/>
      <c r="L5" s="92" t="s">
        <v>106</v>
      </c>
      <c r="M5" s="91"/>
      <c r="N5" s="91"/>
      <c r="O5" s="91"/>
      <c r="P5" s="91"/>
      <c r="Q5" s="100"/>
      <c r="R5" s="10"/>
      <c r="S5" s="10"/>
      <c r="T5" s="10"/>
      <c r="U5" s="10"/>
      <c r="V5" s="10"/>
    </row>
    <row r="6" spans="1:52" ht="12.95" customHeight="1" x14ac:dyDescent="0.25">
      <c r="A6" s="10"/>
      <c r="B6" s="10"/>
      <c r="C6" s="10"/>
      <c r="D6" s="10"/>
      <c r="E6" s="10"/>
      <c r="F6" s="109" t="s">
        <v>1</v>
      </c>
      <c r="G6" s="110"/>
      <c r="H6" s="109" t="s">
        <v>1</v>
      </c>
      <c r="I6" s="111"/>
      <c r="J6" s="109" t="s">
        <v>2</v>
      </c>
      <c r="K6" s="110"/>
      <c r="L6" s="82" t="s">
        <v>52</v>
      </c>
      <c r="M6" s="83"/>
      <c r="N6" s="82" t="s">
        <v>52</v>
      </c>
      <c r="O6" s="111"/>
      <c r="P6" s="109" t="s">
        <v>2</v>
      </c>
      <c r="Q6" s="100"/>
      <c r="R6" s="3" t="s">
        <v>3</v>
      </c>
      <c r="S6" s="2"/>
      <c r="T6" s="2"/>
      <c r="U6" s="10"/>
      <c r="V6" s="10"/>
      <c r="W6" s="210" t="s">
        <v>84</v>
      </c>
    </row>
    <row r="7" spans="1:52" ht="12.95" customHeight="1" x14ac:dyDescent="0.25">
      <c r="A7" s="10"/>
      <c r="B7" s="10"/>
      <c r="C7" s="10"/>
      <c r="D7" s="10"/>
      <c r="E7" s="10"/>
      <c r="F7" s="93" t="s">
        <v>95</v>
      </c>
      <c r="G7" s="94"/>
      <c r="H7" s="93" t="s">
        <v>96</v>
      </c>
      <c r="I7" s="111"/>
      <c r="J7" s="93" t="s">
        <v>4</v>
      </c>
      <c r="K7" s="94"/>
      <c r="L7" s="93" t="s">
        <v>107</v>
      </c>
      <c r="M7" s="94"/>
      <c r="N7" s="93" t="s">
        <v>108</v>
      </c>
      <c r="O7" s="111"/>
      <c r="P7" s="93" t="s">
        <v>4</v>
      </c>
      <c r="Q7" s="100"/>
      <c r="R7" s="5" t="s">
        <v>5</v>
      </c>
      <c r="S7" s="5"/>
      <c r="T7" s="5" t="s">
        <v>6</v>
      </c>
      <c r="U7" s="22"/>
      <c r="V7" s="22"/>
      <c r="W7" s="210" t="s">
        <v>83</v>
      </c>
    </row>
    <row r="8" spans="1:52" ht="12.95" customHeight="1" x14ac:dyDescent="0.25">
      <c r="A8" s="6" t="s">
        <v>39</v>
      </c>
      <c r="B8" s="10"/>
      <c r="C8" s="10"/>
      <c r="E8" s="10"/>
      <c r="F8" s="10"/>
      <c r="G8" s="10"/>
      <c r="H8" s="10"/>
      <c r="I8" s="10"/>
      <c r="J8" s="10"/>
      <c r="K8" s="10"/>
      <c r="L8" s="120"/>
      <c r="M8" s="120"/>
      <c r="N8" s="120"/>
      <c r="O8" s="10"/>
      <c r="P8" s="10"/>
      <c r="Q8" s="10"/>
      <c r="R8" s="10"/>
      <c r="S8" s="10"/>
      <c r="T8" s="10"/>
      <c r="U8" s="10"/>
      <c r="V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ht="21" customHeight="1" x14ac:dyDescent="0.25">
      <c r="A9" s="10"/>
      <c r="B9" s="10"/>
      <c r="C9" s="152" t="s">
        <v>73</v>
      </c>
      <c r="E9" s="10"/>
      <c r="F9" s="153">
        <v>1436238</v>
      </c>
      <c r="G9" s="153"/>
      <c r="H9" s="153">
        <v>1436238</v>
      </c>
      <c r="I9" s="60"/>
      <c r="J9" s="60">
        <f>F9+H9</f>
        <v>2872476</v>
      </c>
      <c r="K9" s="60"/>
      <c r="L9" s="153">
        <v>1368000</v>
      </c>
      <c r="M9" s="153"/>
      <c r="N9" s="153">
        <v>1367999</v>
      </c>
      <c r="O9" s="119"/>
      <c r="P9" s="119">
        <f>L9+N9</f>
        <v>2735999</v>
      </c>
      <c r="Q9" s="60"/>
      <c r="R9" s="60">
        <f>P9-J9</f>
        <v>-136477</v>
      </c>
      <c r="S9" s="14"/>
      <c r="T9" s="47">
        <f>P9/J9-1</f>
        <v>-4.7511972249724588E-2</v>
      </c>
      <c r="U9" s="10"/>
      <c r="V9" s="10"/>
      <c r="W9" s="60">
        <f>+L9-H9</f>
        <v>-68238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ht="17.100000000000001" customHeight="1" x14ac:dyDescent="0.25">
      <c r="A10" s="10"/>
      <c r="B10" s="10"/>
      <c r="C10" s="31" t="s">
        <v>13</v>
      </c>
      <c r="E10"/>
      <c r="F10" s="166">
        <f>SUBTOTAL(9,F9:F9)</f>
        <v>1436238</v>
      </c>
      <c r="G10" s="166" t="s">
        <v>43</v>
      </c>
      <c r="H10" s="166">
        <f>SUBTOTAL(9,H9:H9)</f>
        <v>1436238</v>
      </c>
      <c r="I10" s="70"/>
      <c r="J10" s="71">
        <f>F10+H10</f>
        <v>2872476</v>
      </c>
      <c r="K10" s="72"/>
      <c r="L10" s="166">
        <f>SUBTOTAL(9,L9:L9)</f>
        <v>1368000</v>
      </c>
      <c r="M10" s="166" t="s">
        <v>43</v>
      </c>
      <c r="N10" s="166">
        <f>SUBTOTAL(9,N9:N9)</f>
        <v>1367999</v>
      </c>
      <c r="O10" s="224"/>
      <c r="P10" s="225">
        <f>L10+N10</f>
        <v>2735999</v>
      </c>
      <c r="Q10" s="72"/>
      <c r="R10" s="71">
        <f>P10-J10</f>
        <v>-136477</v>
      </c>
      <c r="S10" s="15"/>
      <c r="T10" s="16">
        <f>P10/J10-1</f>
        <v>-4.7511972249724588E-2</v>
      </c>
      <c r="U10" s="10"/>
      <c r="V10" s="10"/>
      <c r="W10" s="71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ht="17.100000000000001" customHeight="1" x14ac:dyDescent="0.25">
      <c r="A11" s="10"/>
      <c r="B11" s="10"/>
      <c r="C11"/>
      <c r="D11"/>
      <c r="E11"/>
      <c r="F11" s="167"/>
      <c r="G11" s="167"/>
      <c r="H11" s="167"/>
      <c r="I11" s="48"/>
      <c r="J11" s="46"/>
      <c r="K11" s="49"/>
      <c r="L11" s="167"/>
      <c r="M11" s="167"/>
      <c r="N11" s="167"/>
      <c r="O11" s="226"/>
      <c r="P11" s="226"/>
      <c r="Q11" s="49"/>
      <c r="R11" s="49"/>
      <c r="S11" s="49"/>
      <c r="T11" s="49"/>
      <c r="U11" s="10"/>
      <c r="V11" s="10"/>
      <c r="W11" s="4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30" x14ac:dyDescent="0.25">
      <c r="A12" s="10"/>
      <c r="B12" s="10"/>
      <c r="C12" s="45" t="s">
        <v>38</v>
      </c>
      <c r="D12"/>
      <c r="E12"/>
      <c r="F12" s="132">
        <v>711961</v>
      </c>
      <c r="G12" s="132"/>
      <c r="H12" s="132">
        <v>711961</v>
      </c>
      <c r="I12" s="73"/>
      <c r="J12" s="56">
        <f>F12+H12</f>
        <v>1423922</v>
      </c>
      <c r="K12" s="74"/>
      <c r="L12" s="132">
        <v>0</v>
      </c>
      <c r="M12" s="132"/>
      <c r="N12" s="132">
        <v>0</v>
      </c>
      <c r="O12" s="78"/>
      <c r="P12" s="78">
        <f>L12+N12</f>
        <v>0</v>
      </c>
      <c r="Q12" s="56"/>
      <c r="R12" s="56">
        <f>P12-J12</f>
        <v>-1423922</v>
      </c>
      <c r="S12" s="14"/>
      <c r="T12" s="11">
        <f>P12/J12-1</f>
        <v>-1</v>
      </c>
      <c r="U12" s="10"/>
      <c r="V12" s="10"/>
      <c r="W12" s="56">
        <f>+L12-H12</f>
        <v>-711961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x14ac:dyDescent="0.25">
      <c r="A13" s="10"/>
      <c r="B13" s="10"/>
      <c r="C13" s="25" t="s">
        <v>48</v>
      </c>
      <c r="D13"/>
      <c r="E13"/>
      <c r="F13" s="132">
        <v>22355339</v>
      </c>
      <c r="G13" s="132"/>
      <c r="H13" s="132">
        <v>22370954</v>
      </c>
      <c r="I13" s="73"/>
      <c r="J13" s="56">
        <f>F13+H13</f>
        <v>44726293</v>
      </c>
      <c r="K13" s="74"/>
      <c r="L13" s="132">
        <v>45980500</v>
      </c>
      <c r="M13" s="132"/>
      <c r="N13" s="132">
        <v>45246505</v>
      </c>
      <c r="O13" s="78"/>
      <c r="P13" s="78">
        <f>L13+N13</f>
        <v>91227005</v>
      </c>
      <c r="Q13" s="56"/>
      <c r="R13" s="56">
        <f>P13-J13</f>
        <v>46500712</v>
      </c>
      <c r="S13" s="14"/>
      <c r="T13" s="11">
        <f>P13/J13-1</f>
        <v>1.0396728385247576</v>
      </c>
      <c r="U13" s="10"/>
      <c r="V13" s="10"/>
      <c r="W13" s="56">
        <f>+L13-H13</f>
        <v>23609546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ht="16.5" thickBot="1" x14ac:dyDescent="0.3">
      <c r="A14" s="10"/>
      <c r="B14" s="10"/>
      <c r="C14" s="44" t="s">
        <v>22</v>
      </c>
      <c r="D14" s="10"/>
      <c r="E14" s="10"/>
      <c r="F14" s="168">
        <f>SUBTOTAL(9,F9:F13)</f>
        <v>24503538</v>
      </c>
      <c r="G14" s="168"/>
      <c r="H14" s="168">
        <f>SUBTOTAL(9,H9:H13)</f>
        <v>24519153</v>
      </c>
      <c r="I14" s="58"/>
      <c r="J14" s="58">
        <f>F14+H14</f>
        <v>49022691</v>
      </c>
      <c r="K14" s="60"/>
      <c r="L14" s="168">
        <f>SUBTOTAL(9,L9:L13)</f>
        <v>47348500</v>
      </c>
      <c r="M14" s="168"/>
      <c r="N14" s="168">
        <f>SUBTOTAL(9,N9:N13)</f>
        <v>46614504</v>
      </c>
      <c r="O14" s="87"/>
      <c r="P14" s="87">
        <f>L14+N14</f>
        <v>93963004</v>
      </c>
      <c r="Q14" s="60"/>
      <c r="R14" s="58">
        <f>P14-J14</f>
        <v>44940313</v>
      </c>
      <c r="S14" s="19"/>
      <c r="T14" s="20">
        <f>P14/J14-1</f>
        <v>0.91672472651491121</v>
      </c>
      <c r="U14" s="10"/>
      <c r="V14" s="10"/>
      <c r="W14" s="58">
        <f>+W12+W13</f>
        <v>22897585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ht="25.5" customHeight="1" thickTop="1" x14ac:dyDescent="0.25">
      <c r="A15" s="6" t="s">
        <v>23</v>
      </c>
      <c r="B15" s="10"/>
      <c r="C15" s="10"/>
      <c r="D15" s="10"/>
      <c r="E15" s="10"/>
      <c r="F15" s="130"/>
      <c r="G15" s="130"/>
      <c r="H15" s="130"/>
      <c r="I15" s="57"/>
      <c r="J15" s="57"/>
      <c r="K15" s="60"/>
      <c r="L15" s="130"/>
      <c r="M15" s="130"/>
      <c r="N15" s="130"/>
      <c r="O15" s="76"/>
      <c r="P15" s="76"/>
      <c r="Q15" s="60"/>
      <c r="R15" s="57"/>
      <c r="S15" s="10"/>
      <c r="T15" s="10"/>
      <c r="U15" s="10"/>
      <c r="V15" s="10"/>
      <c r="W15" s="57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ht="15.95" customHeight="1" x14ac:dyDescent="0.25">
      <c r="A16" s="10"/>
      <c r="B16" s="10"/>
      <c r="C16" s="84" t="s">
        <v>54</v>
      </c>
      <c r="D16" s="10"/>
      <c r="E16" s="10"/>
      <c r="F16" s="130">
        <v>24492300</v>
      </c>
      <c r="G16" s="130"/>
      <c r="H16" s="130">
        <v>24507915</v>
      </c>
      <c r="I16" s="57"/>
      <c r="J16" s="57">
        <f>F16+H16</f>
        <v>49000215</v>
      </c>
      <c r="K16" s="60"/>
      <c r="L16" s="130">
        <v>47348500</v>
      </c>
      <c r="M16" s="130"/>
      <c r="N16" s="130">
        <v>46614504</v>
      </c>
      <c r="O16" s="76"/>
      <c r="P16" s="76">
        <f>L16+N16</f>
        <v>93963004</v>
      </c>
      <c r="Q16" s="60"/>
      <c r="R16" s="57">
        <f>P16-J16</f>
        <v>44962789</v>
      </c>
      <c r="S16" s="10"/>
      <c r="T16" s="11">
        <f>P16/J16-1</f>
        <v>0.91760391255426121</v>
      </c>
      <c r="U16" s="10"/>
      <c r="V16" s="10"/>
      <c r="W16" s="57">
        <f>+L16-H16</f>
        <v>22840585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ht="18" customHeight="1" x14ac:dyDescent="0.25">
      <c r="A17" s="10"/>
      <c r="B17" s="10"/>
      <c r="C17" s="84" t="s">
        <v>116</v>
      </c>
      <c r="D17" s="10"/>
      <c r="E17" s="10"/>
      <c r="F17" s="132">
        <v>11238</v>
      </c>
      <c r="G17" s="132"/>
      <c r="H17" s="132">
        <v>11238</v>
      </c>
      <c r="I17" s="78"/>
      <c r="J17" s="78">
        <f>F17+H17</f>
        <v>22476</v>
      </c>
      <c r="K17" s="119"/>
      <c r="L17" s="132"/>
      <c r="M17" s="132"/>
      <c r="N17" s="132"/>
      <c r="O17" s="78"/>
      <c r="P17" s="78">
        <f>L17+N17</f>
        <v>0</v>
      </c>
      <c r="Q17" s="119"/>
      <c r="R17" s="132">
        <f>P17-J17</f>
        <v>-22476</v>
      </c>
      <c r="S17" s="90"/>
      <c r="T17" s="228">
        <f>P17/J17-1</f>
        <v>-1</v>
      </c>
      <c r="U17" s="10"/>
      <c r="V17" s="10"/>
      <c r="W17" s="57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1:52" ht="21" customHeight="1" thickBot="1" x14ac:dyDescent="0.3">
      <c r="A18" s="10"/>
      <c r="B18" s="10"/>
      <c r="C18" s="23" t="s">
        <v>22</v>
      </c>
      <c r="D18" s="10"/>
      <c r="E18" s="10"/>
      <c r="F18" s="168">
        <f>SUM(F16:F17)</f>
        <v>24503538</v>
      </c>
      <c r="G18" s="168"/>
      <c r="H18" s="168">
        <f>SUM(H16:H17)</f>
        <v>24519153</v>
      </c>
      <c r="I18" s="58"/>
      <c r="J18" s="58">
        <f>F18+H18</f>
        <v>49022691</v>
      </c>
      <c r="K18" s="60"/>
      <c r="L18" s="168">
        <f>SUM(L16:L17)</f>
        <v>47348500</v>
      </c>
      <c r="M18" s="168"/>
      <c r="N18" s="168">
        <f>SUM(N16:N17)</f>
        <v>46614504</v>
      </c>
      <c r="O18" s="87"/>
      <c r="P18" s="87">
        <f>L18+N18</f>
        <v>93963004</v>
      </c>
      <c r="Q18" s="60"/>
      <c r="R18" s="58">
        <f>P18-J18</f>
        <v>44940313</v>
      </c>
      <c r="S18" s="19"/>
      <c r="T18" s="20">
        <f>P18/J18-1</f>
        <v>0.91672472651491121</v>
      </c>
      <c r="U18" s="10"/>
      <c r="V18" s="10"/>
      <c r="W18" s="58">
        <f>+L18-H18</f>
        <v>22829347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ht="21" customHeight="1" thickTop="1" x14ac:dyDescent="0.25">
      <c r="A19" s="10"/>
      <c r="B19" s="10"/>
      <c r="C19" s="23"/>
      <c r="D19" s="10"/>
      <c r="E19" s="10"/>
      <c r="F19" s="46"/>
      <c r="G19" s="46"/>
      <c r="H19" s="46"/>
      <c r="I19" s="46"/>
      <c r="J19" s="46"/>
      <c r="K19" s="46"/>
      <c r="L19" s="139"/>
      <c r="M19" s="139"/>
      <c r="N19" s="139"/>
      <c r="O19" s="46"/>
      <c r="P19" s="46"/>
      <c r="Q19" s="46"/>
      <c r="R19" s="46"/>
      <c r="S19" s="14"/>
      <c r="T19" s="47"/>
      <c r="U19" s="10"/>
      <c r="V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s="100" customFormat="1" x14ac:dyDescent="0.25">
      <c r="A20" s="90"/>
      <c r="B20" s="90"/>
      <c r="C20" s="120"/>
      <c r="D20" s="158"/>
      <c r="E20" s="158"/>
      <c r="F20" s="78"/>
      <c r="G20" s="78"/>
      <c r="H20" s="78"/>
      <c r="I20" s="159"/>
      <c r="J20" s="78"/>
      <c r="K20" s="160"/>
      <c r="L20" s="132"/>
      <c r="M20" s="132"/>
      <c r="N20" s="132"/>
      <c r="O20" s="78"/>
      <c r="P20" s="78"/>
      <c r="Q20" s="78"/>
      <c r="R20" s="78"/>
      <c r="S20" s="97"/>
      <c r="T20" s="157"/>
      <c r="U20" s="90"/>
      <c r="V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</row>
    <row r="21" spans="1:52" ht="15" customHeight="1" x14ac:dyDescent="0.25">
      <c r="A21" s="50" t="s">
        <v>45</v>
      </c>
      <c r="B21" s="10"/>
      <c r="C21" s="7"/>
      <c r="D21" s="10"/>
      <c r="E21" s="10"/>
      <c r="F21" s="88"/>
      <c r="G21" s="88"/>
      <c r="H21" s="88"/>
      <c r="I21" s="88"/>
      <c r="J21" s="88"/>
      <c r="K21" s="88"/>
      <c r="L21" s="139"/>
      <c r="M21" s="139"/>
      <c r="N21" s="139"/>
      <c r="O21" s="46"/>
      <c r="P21" s="46"/>
      <c r="Q21" s="46"/>
      <c r="R21" s="46"/>
      <c r="S21" s="14"/>
      <c r="T21" s="47"/>
      <c r="U21" s="10"/>
      <c r="V21" s="10"/>
    </row>
    <row r="22" spans="1:52" ht="15" customHeight="1" x14ac:dyDescent="0.25">
      <c r="A22" s="10"/>
      <c r="B22" s="10"/>
      <c r="C22" s="10" t="s">
        <v>1</v>
      </c>
      <c r="D22" s="10"/>
      <c r="E22" s="10"/>
      <c r="F22" s="140">
        <v>14.1</v>
      </c>
      <c r="G22" s="140"/>
      <c r="H22" s="140">
        <v>14.1</v>
      </c>
      <c r="I22" s="89"/>
      <c r="J22" s="89"/>
      <c r="K22" s="89"/>
      <c r="L22" s="140">
        <v>8.5</v>
      </c>
      <c r="M22" s="140"/>
      <c r="N22" s="140">
        <v>8.5</v>
      </c>
      <c r="O22" s="88"/>
      <c r="P22" s="46"/>
      <c r="Q22" s="46"/>
      <c r="R22" s="46"/>
      <c r="S22" s="14"/>
      <c r="T22" s="47"/>
      <c r="U22" s="10"/>
      <c r="V22" s="10"/>
    </row>
    <row r="23" spans="1:52" ht="3.95" customHeight="1" x14ac:dyDescent="0.25">
      <c r="A23" s="10"/>
      <c r="B23" s="10"/>
      <c r="C23" s="10"/>
      <c r="D23" s="10"/>
      <c r="E23" s="10"/>
      <c r="F23" s="89"/>
      <c r="G23" s="89"/>
      <c r="H23" s="89"/>
      <c r="I23" s="89"/>
      <c r="J23" s="89"/>
      <c r="K23" s="89"/>
      <c r="L23" s="140"/>
      <c r="M23" s="140"/>
      <c r="N23" s="140"/>
      <c r="O23" s="46"/>
      <c r="P23" s="46"/>
      <c r="Q23" s="46"/>
      <c r="R23" s="46"/>
      <c r="S23" s="14"/>
      <c r="T23" s="47"/>
      <c r="U23" s="10"/>
      <c r="V23" s="10"/>
    </row>
    <row r="24" spans="1:52" ht="20.45" customHeight="1" x14ac:dyDescent="0.25">
      <c r="A24" s="10"/>
      <c r="B24" s="10"/>
      <c r="C24" s="164" t="s">
        <v>49</v>
      </c>
      <c r="D24" s="10"/>
      <c r="E24" s="10"/>
      <c r="F24" s="140">
        <v>14</v>
      </c>
      <c r="G24" s="89"/>
      <c r="H24" s="89"/>
      <c r="I24" s="89"/>
      <c r="J24" s="89"/>
      <c r="K24" s="89"/>
      <c r="L24" s="140"/>
      <c r="M24" s="140"/>
      <c r="N24" s="140"/>
      <c r="O24" s="46"/>
      <c r="P24" s="46"/>
      <c r="Q24" s="46"/>
      <c r="R24" s="46"/>
      <c r="S24" s="14"/>
      <c r="T24" s="47"/>
      <c r="U24" s="10"/>
      <c r="V24" s="10"/>
    </row>
    <row r="25" spans="1:52" ht="15.95" customHeight="1" x14ac:dyDescent="0.25">
      <c r="A25" s="10"/>
      <c r="B25" s="10"/>
      <c r="C25" s="10"/>
      <c r="D25" s="10"/>
      <c r="E25" s="10"/>
      <c r="F25" s="90"/>
      <c r="G25" s="90"/>
      <c r="H25" s="90"/>
      <c r="I25" s="90"/>
      <c r="J25" s="90"/>
      <c r="K25" s="90"/>
      <c r="L25" s="120"/>
      <c r="M25" s="120"/>
      <c r="N25" s="120"/>
      <c r="O25" s="10"/>
      <c r="P25" s="10"/>
      <c r="Q25" s="10"/>
      <c r="R25" s="10"/>
      <c r="S25" s="10"/>
      <c r="T25" s="10"/>
      <c r="U25" s="10"/>
      <c r="V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ht="12.95" customHeight="1" x14ac:dyDescent="0.25">
      <c r="A26" s="10"/>
      <c r="B26" s="10" t="s">
        <v>61</v>
      </c>
      <c r="C26" s="10" t="s">
        <v>72</v>
      </c>
      <c r="D26" s="10"/>
      <c r="E26" s="10"/>
      <c r="F26" s="90"/>
      <c r="G26" s="90"/>
      <c r="H26" s="90"/>
      <c r="I26" s="90"/>
      <c r="J26" s="90"/>
      <c r="K26" s="90"/>
      <c r="L26" s="120"/>
      <c r="M26" s="120"/>
      <c r="N26" s="120"/>
      <c r="O26" s="10"/>
      <c r="P26" s="10"/>
      <c r="Q26" s="10"/>
      <c r="R26" s="10"/>
      <c r="S26" s="10"/>
      <c r="T26" s="10"/>
      <c r="U26" s="10"/>
      <c r="V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7.25" customHeight="1" x14ac:dyDescent="0.25">
      <c r="A27" s="10"/>
      <c r="C27" s="10" t="s">
        <v>62</v>
      </c>
      <c r="D27" s="10"/>
      <c r="E27" s="10"/>
      <c r="F27" s="120">
        <v>9852540</v>
      </c>
      <c r="G27" s="120"/>
      <c r="H27" s="120">
        <v>9862193</v>
      </c>
      <c r="I27" s="90"/>
      <c r="J27" s="78">
        <f t="shared" ref="J27:J28" si="0">F27+H27</f>
        <v>19714733</v>
      </c>
      <c r="K27" s="90"/>
      <c r="L27" s="120">
        <v>17498496</v>
      </c>
      <c r="M27" s="120"/>
      <c r="N27" s="120">
        <v>16838425</v>
      </c>
      <c r="O27" s="10"/>
      <c r="P27" s="56">
        <f t="shared" ref="P27:P28" si="1">L27+N27</f>
        <v>34336921</v>
      </c>
      <c r="Q27" s="10"/>
      <c r="R27" s="56">
        <f t="shared" ref="R27:R28" si="2">P27-J27</f>
        <v>14622188</v>
      </c>
      <c r="S27" s="14"/>
      <c r="T27" s="11">
        <f t="shared" ref="T27:T28" si="3">P27/J27-1</f>
        <v>0.741688360679295</v>
      </c>
      <c r="U27" s="10"/>
      <c r="V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ht="17.25" customHeight="1" x14ac:dyDescent="0.25">
      <c r="A28" s="10"/>
      <c r="B28" s="10"/>
      <c r="C28" s="10" t="s">
        <v>63</v>
      </c>
      <c r="D28" s="10"/>
      <c r="E28" s="10"/>
      <c r="F28" s="120">
        <v>2788207</v>
      </c>
      <c r="G28" s="120"/>
      <c r="H28" s="120">
        <v>2793602</v>
      </c>
      <c r="I28" s="10"/>
      <c r="J28" s="56">
        <f t="shared" si="0"/>
        <v>5581809</v>
      </c>
      <c r="K28" s="10"/>
      <c r="L28" s="120">
        <v>8446152</v>
      </c>
      <c r="M28" s="120"/>
      <c r="N28" s="120">
        <v>8409324</v>
      </c>
      <c r="O28" s="10"/>
      <c r="P28" s="56">
        <f t="shared" si="1"/>
        <v>16855476</v>
      </c>
      <c r="Q28" s="10"/>
      <c r="R28" s="56">
        <f t="shared" si="2"/>
        <v>11273667</v>
      </c>
      <c r="S28" s="14"/>
      <c r="T28" s="11">
        <f t="shared" si="3"/>
        <v>2.0197156513237911</v>
      </c>
      <c r="U28" s="10"/>
      <c r="V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ht="17.25" customHeight="1" x14ac:dyDescent="0.25">
      <c r="A29" s="10"/>
      <c r="B29" s="10"/>
      <c r="C29" s="10" t="s">
        <v>64</v>
      </c>
      <c r="D29" s="10"/>
      <c r="E29" s="10"/>
      <c r="F29" s="120">
        <v>5957037</v>
      </c>
      <c r="G29" s="120"/>
      <c r="H29" s="120">
        <v>5959795</v>
      </c>
      <c r="I29" s="10"/>
      <c r="J29" s="56">
        <f>F29+H29</f>
        <v>11916832</v>
      </c>
      <c r="K29" s="10"/>
      <c r="L29" s="120">
        <v>8548992</v>
      </c>
      <c r="M29" s="120"/>
      <c r="N29" s="120">
        <v>8526516</v>
      </c>
      <c r="O29" s="10"/>
      <c r="P29" s="56">
        <f>L29+N29</f>
        <v>17075508</v>
      </c>
      <c r="Q29" s="10"/>
      <c r="R29" s="56">
        <f>P29-J29</f>
        <v>5158676</v>
      </c>
      <c r="S29" s="14"/>
      <c r="T29" s="11">
        <f>P29/J29-1</f>
        <v>0.4328898821431737</v>
      </c>
      <c r="U29" s="10"/>
      <c r="V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ht="17.25" customHeight="1" x14ac:dyDescent="0.25">
      <c r="A30" s="10"/>
      <c r="B30" s="10"/>
      <c r="C30" s="10" t="s">
        <v>65</v>
      </c>
      <c r="D30" s="10"/>
      <c r="E30" s="10"/>
      <c r="F30" s="120">
        <v>3757555</v>
      </c>
      <c r="G30" s="120"/>
      <c r="H30" s="120">
        <v>3755364</v>
      </c>
      <c r="I30" s="10"/>
      <c r="J30" s="56">
        <f>F30+H30</f>
        <v>7512919</v>
      </c>
      <c r="K30" s="10"/>
      <c r="L30" s="120">
        <v>6127937</v>
      </c>
      <c r="M30" s="120"/>
      <c r="N30" s="120">
        <v>6126980</v>
      </c>
      <c r="O30" s="10"/>
      <c r="P30" s="56">
        <f>L30+N30</f>
        <v>12254917</v>
      </c>
      <c r="Q30" s="10"/>
      <c r="R30" s="56">
        <f>P30-J30</f>
        <v>4741998</v>
      </c>
      <c r="S30" s="14"/>
      <c r="T30" s="11">
        <f>P30/J30-1</f>
        <v>0.63117917283548519</v>
      </c>
      <c r="U30" s="10"/>
      <c r="V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ht="17.25" customHeight="1" x14ac:dyDescent="0.25">
      <c r="A31" s="10"/>
      <c r="B31" s="10"/>
      <c r="C31" s="84" t="s">
        <v>109</v>
      </c>
      <c r="D31" s="10"/>
      <c r="E31" s="10"/>
      <c r="F31" s="120"/>
      <c r="G31" s="120"/>
      <c r="H31" s="120"/>
      <c r="I31" s="10"/>
      <c r="J31" s="56">
        <f>F31+H31</f>
        <v>0</v>
      </c>
      <c r="K31" s="10"/>
      <c r="L31" s="120">
        <v>5358923</v>
      </c>
      <c r="M31" s="120"/>
      <c r="N31" s="120">
        <v>5345260</v>
      </c>
      <c r="O31" s="10"/>
      <c r="P31" s="56">
        <f>L31+N31</f>
        <v>10704183</v>
      </c>
      <c r="Q31" s="10"/>
      <c r="R31" s="56">
        <f>P31-J31</f>
        <v>10704183</v>
      </c>
      <c r="S31" s="14"/>
      <c r="T31" s="11" t="e">
        <f>P31/J31-1</f>
        <v>#DIV/0!</v>
      </c>
      <c r="U31" s="10"/>
      <c r="V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ht="19.5" customHeight="1" thickBot="1" x14ac:dyDescent="0.3">
      <c r="A32" s="10"/>
      <c r="B32" s="10"/>
      <c r="C32" s="10"/>
      <c r="D32" s="10"/>
      <c r="E32" s="10"/>
      <c r="F32" s="151">
        <f>SUM(F27:F31)</f>
        <v>22355339</v>
      </c>
      <c r="G32" s="84"/>
      <c r="H32" s="151">
        <f>SUM(H27:H31)</f>
        <v>22370954</v>
      </c>
      <c r="I32" s="10"/>
      <c r="J32" s="58">
        <f>F32+H32</f>
        <v>44726293</v>
      </c>
      <c r="K32" s="10"/>
      <c r="L32" s="165">
        <f>SUM(L27:L31)</f>
        <v>45980500</v>
      </c>
      <c r="M32" s="120"/>
      <c r="N32" s="165">
        <f>SUM(N27:N31)</f>
        <v>45246505</v>
      </c>
      <c r="O32" s="10"/>
      <c r="P32" s="58">
        <f>L32+N32</f>
        <v>91227005</v>
      </c>
      <c r="Q32" s="10"/>
      <c r="R32" s="58">
        <f>P32-J32</f>
        <v>46500712</v>
      </c>
      <c r="S32" s="19"/>
      <c r="T32" s="20">
        <f>P32/J32-1</f>
        <v>1.0396728385247576</v>
      </c>
      <c r="U32" s="10"/>
      <c r="V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ht="12.95" customHeight="1" thickTop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20"/>
      <c r="M33" s="120"/>
      <c r="N33" s="120"/>
      <c r="O33" s="10"/>
      <c r="P33" s="10"/>
      <c r="Q33" s="10"/>
      <c r="R33" s="10"/>
      <c r="S33" s="10"/>
      <c r="T33" s="10"/>
      <c r="U33" s="10"/>
      <c r="V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ht="12.95" customHeight="1" x14ac:dyDescent="0.25">
      <c r="A34" s="10"/>
      <c r="B34" s="10"/>
      <c r="C34" s="10"/>
      <c r="E34" s="10"/>
      <c r="F34" s="10"/>
      <c r="G34" s="10"/>
      <c r="H34" s="10"/>
      <c r="I34" s="10"/>
      <c r="J34" s="10"/>
      <c r="K34" s="10"/>
      <c r="L34" s="120"/>
      <c r="M34" s="120"/>
      <c r="N34" s="120"/>
      <c r="O34" s="10"/>
      <c r="P34" s="10"/>
      <c r="Q34" s="10"/>
      <c r="R34" s="10"/>
      <c r="S34" s="10"/>
      <c r="T34" s="10"/>
      <c r="U34" s="10"/>
      <c r="V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12.95" customHeight="1" x14ac:dyDescent="0.25">
      <c r="A35" s="10"/>
      <c r="B35" s="10"/>
      <c r="C35" s="10"/>
      <c r="E35" s="10"/>
      <c r="F35" s="10"/>
      <c r="G35" s="10"/>
      <c r="H35" s="10"/>
      <c r="I35" s="10"/>
      <c r="J35" s="10"/>
      <c r="K35" s="10"/>
      <c r="L35" s="120"/>
      <c r="M35" s="120"/>
      <c r="N35" s="120"/>
      <c r="O35" s="10"/>
      <c r="P35" s="10"/>
      <c r="Q35" s="10"/>
      <c r="R35" s="10"/>
      <c r="S35" s="10"/>
      <c r="T35" s="10"/>
      <c r="U35" s="10"/>
      <c r="V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ht="12.95" customHeight="1" x14ac:dyDescent="0.25">
      <c r="A36" s="10"/>
      <c r="B36" s="10"/>
      <c r="C36" s="10"/>
      <c r="E36" s="10"/>
      <c r="F36" s="10"/>
      <c r="G36" s="10"/>
      <c r="H36" s="10"/>
      <c r="I36" s="10"/>
      <c r="J36" s="10"/>
      <c r="K36" s="10"/>
      <c r="L36" s="120"/>
      <c r="M36" s="120"/>
      <c r="N36" s="120"/>
      <c r="O36" s="10"/>
      <c r="P36" s="10"/>
      <c r="Q36" s="10"/>
      <c r="R36" s="10"/>
      <c r="S36" s="10"/>
      <c r="T36" s="10"/>
      <c r="U36" s="10"/>
      <c r="V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2.95" customHeight="1" x14ac:dyDescent="0.25">
      <c r="A37" s="10"/>
      <c r="B37" s="10"/>
      <c r="C37" s="10"/>
      <c r="E37" s="10"/>
      <c r="F37" s="10"/>
      <c r="G37" s="10"/>
      <c r="H37" s="10"/>
      <c r="I37" s="10"/>
      <c r="J37" s="10"/>
      <c r="K37" s="10"/>
      <c r="L37" s="120"/>
      <c r="M37" s="120"/>
      <c r="N37" s="120"/>
      <c r="O37" s="10"/>
      <c r="P37" s="10"/>
      <c r="Q37" s="10"/>
      <c r="R37" s="10"/>
      <c r="S37" s="10"/>
      <c r="T37" s="10"/>
      <c r="U37" s="10"/>
      <c r="V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ht="12.95" customHeight="1" x14ac:dyDescent="0.25">
      <c r="A38" s="10"/>
      <c r="B38" s="10"/>
      <c r="C38" s="10"/>
      <c r="E38" s="10"/>
      <c r="F38" s="10"/>
      <c r="G38" s="10"/>
      <c r="H38" s="10"/>
      <c r="I38" s="10"/>
      <c r="J38" s="10"/>
      <c r="K38" s="10"/>
      <c r="L38" s="120"/>
      <c r="M38" s="120"/>
      <c r="N38" s="120"/>
      <c r="O38" s="10"/>
      <c r="P38" s="10"/>
      <c r="Q38" s="10"/>
      <c r="R38" s="10"/>
      <c r="S38" s="10"/>
      <c r="T38" s="10"/>
      <c r="U38" s="10"/>
      <c r="V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ht="12.95" customHeight="1" x14ac:dyDescent="0.25">
      <c r="A39" s="10"/>
      <c r="B39" s="10"/>
      <c r="C39" s="10"/>
      <c r="E39" s="10"/>
      <c r="F39" s="10"/>
      <c r="G39" s="10"/>
      <c r="H39" s="10"/>
      <c r="I39" s="10"/>
      <c r="J39" s="10"/>
      <c r="K39" s="10"/>
      <c r="L39" s="120"/>
      <c r="M39" s="120"/>
      <c r="N39" s="120"/>
      <c r="O39" s="10"/>
      <c r="P39" s="10"/>
      <c r="Q39" s="10"/>
      <c r="R39" s="10"/>
      <c r="S39" s="10"/>
      <c r="T39" s="10"/>
      <c r="U39" s="10"/>
      <c r="V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ht="12.95" customHeight="1" x14ac:dyDescent="0.25">
      <c r="A40" s="10"/>
      <c r="B40" s="10"/>
      <c r="C40" s="10"/>
      <c r="E40" s="10"/>
      <c r="F40" s="10"/>
      <c r="G40" s="10"/>
      <c r="H40" s="10"/>
      <c r="I40" s="10"/>
      <c r="J40" s="10"/>
      <c r="K40" s="10"/>
      <c r="L40" s="120"/>
      <c r="M40" s="120"/>
      <c r="N40" s="120"/>
      <c r="O40" s="10"/>
      <c r="P40" s="10"/>
      <c r="Q40" s="10"/>
      <c r="R40" s="10"/>
      <c r="S40" s="10"/>
      <c r="T40" s="6"/>
      <c r="U40" s="10"/>
      <c r="V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ht="12.9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20"/>
      <c r="M41" s="120"/>
      <c r="N41" s="120"/>
      <c r="O41" s="10"/>
      <c r="P41" s="10"/>
      <c r="Q41" s="10"/>
      <c r="R41" s="10"/>
      <c r="S41" s="10"/>
      <c r="T41" s="10"/>
      <c r="U41" s="10"/>
      <c r="V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ht="12.9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20"/>
      <c r="M42" s="120"/>
      <c r="N42" s="120"/>
      <c r="O42" s="10"/>
      <c r="P42" s="10"/>
      <c r="Q42" s="10"/>
      <c r="R42" s="10"/>
      <c r="S42" s="10"/>
      <c r="T42" s="10"/>
      <c r="U42" s="10"/>
      <c r="V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12.9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20"/>
      <c r="M43" s="120"/>
      <c r="N43" s="120"/>
      <c r="O43" s="10"/>
      <c r="P43" s="10"/>
      <c r="Q43" s="10"/>
      <c r="R43" s="10"/>
      <c r="S43" s="10"/>
      <c r="T43" s="10"/>
      <c r="U43" s="10"/>
      <c r="V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12.9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20"/>
      <c r="M44" s="120"/>
      <c r="N44" s="120"/>
      <c r="O44" s="10"/>
      <c r="P44" s="10"/>
      <c r="Q44" s="10"/>
      <c r="R44" s="10"/>
      <c r="S44" s="10"/>
      <c r="T44" s="10"/>
      <c r="U44" s="10"/>
      <c r="V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12.9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20"/>
      <c r="M45" s="120"/>
      <c r="N45" s="120"/>
      <c r="O45" s="10"/>
      <c r="P45" s="10"/>
      <c r="Q45" s="10"/>
      <c r="R45" s="10"/>
      <c r="S45" s="10"/>
      <c r="T45" s="10"/>
      <c r="U45" s="10"/>
      <c r="V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ht="12.95" customHeight="1" x14ac:dyDescent="0.25">
      <c r="A46" s="10"/>
      <c r="B46" s="10"/>
      <c r="C46" s="10"/>
      <c r="E46" s="10"/>
      <c r="F46" s="10"/>
      <c r="G46" s="10"/>
      <c r="H46" s="10"/>
      <c r="I46" s="10"/>
      <c r="J46" s="10"/>
      <c r="K46" s="10"/>
      <c r="L46" s="120"/>
      <c r="M46" s="120"/>
      <c r="N46" s="120"/>
      <c r="O46" s="10"/>
      <c r="P46" s="10"/>
      <c r="Q46" s="10"/>
      <c r="R46" s="10"/>
      <c r="S46" s="10"/>
      <c r="T46" s="10"/>
      <c r="U46" s="10"/>
      <c r="V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ht="12.95" customHeight="1" x14ac:dyDescent="0.25">
      <c r="A47" s="10"/>
      <c r="B47" s="10"/>
      <c r="C47" s="10"/>
      <c r="E47" s="10"/>
      <c r="F47" s="10"/>
      <c r="G47" s="10"/>
      <c r="H47" s="10"/>
      <c r="I47" s="10"/>
      <c r="J47" s="10"/>
      <c r="K47" s="10"/>
      <c r="L47" s="120"/>
      <c r="M47" s="120"/>
      <c r="N47" s="120"/>
      <c r="O47" s="10"/>
      <c r="P47" s="10"/>
      <c r="Q47" s="10"/>
      <c r="R47" s="10"/>
      <c r="S47" s="10"/>
      <c r="T47" s="10"/>
      <c r="U47" s="10"/>
      <c r="V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ht="12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20"/>
      <c r="M48" s="120"/>
      <c r="N48" s="120"/>
      <c r="O48" s="10"/>
      <c r="P48" s="10"/>
      <c r="Q48" s="10"/>
      <c r="R48" s="10"/>
      <c r="S48" s="10"/>
      <c r="T48" s="10"/>
      <c r="U48" s="10"/>
      <c r="V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:52" ht="12.95" customHeight="1" x14ac:dyDescent="0.25">
      <c r="A49" s="10"/>
      <c r="B49" s="10"/>
      <c r="C49" s="10"/>
      <c r="E49" s="10"/>
      <c r="F49" s="10"/>
      <c r="G49" s="10"/>
      <c r="H49" s="10"/>
      <c r="I49" s="10"/>
      <c r="J49" s="10"/>
      <c r="K49" s="10"/>
      <c r="L49" s="120"/>
      <c r="M49" s="120"/>
      <c r="N49" s="120"/>
      <c r="O49" s="10"/>
      <c r="P49" s="10"/>
      <c r="Q49" s="10"/>
      <c r="R49" s="10"/>
      <c r="S49" s="10"/>
      <c r="T49" s="10"/>
      <c r="U49" s="10"/>
      <c r="V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ht="12.95" customHeight="1" x14ac:dyDescent="0.25">
      <c r="A50" s="10"/>
      <c r="B50" s="10"/>
      <c r="C50" s="10"/>
      <c r="E50" s="10"/>
      <c r="F50" s="10"/>
      <c r="G50" s="10"/>
      <c r="H50" s="10"/>
      <c r="I50" s="10"/>
      <c r="J50" s="10"/>
      <c r="K50" s="10"/>
      <c r="L50" s="120"/>
      <c r="M50" s="120"/>
      <c r="N50" s="120"/>
      <c r="O50" s="10"/>
      <c r="P50" s="10"/>
      <c r="Q50" s="10"/>
      <c r="R50" s="10"/>
      <c r="S50" s="10"/>
      <c r="T50" s="10"/>
      <c r="U50" s="10"/>
      <c r="V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ht="12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20"/>
      <c r="M51" s="120"/>
      <c r="N51" s="120"/>
      <c r="O51" s="10"/>
      <c r="P51" s="10"/>
      <c r="Q51" s="10"/>
      <c r="R51" s="10"/>
      <c r="S51" s="10"/>
      <c r="T51" s="10"/>
      <c r="U51" s="10"/>
      <c r="V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ht="12.9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20"/>
      <c r="M52" s="120"/>
      <c r="N52" s="120"/>
      <c r="O52" s="10"/>
      <c r="P52" s="10"/>
      <c r="Q52" s="10"/>
      <c r="R52" s="10"/>
      <c r="S52" s="10"/>
      <c r="T52" s="10"/>
      <c r="U52" s="10"/>
      <c r="V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:52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20"/>
      <c r="M53" s="120"/>
      <c r="N53" s="120"/>
      <c r="O53" s="10"/>
      <c r="P53" s="10"/>
      <c r="Q53" s="10"/>
      <c r="R53" s="10"/>
      <c r="S53" s="10"/>
      <c r="T53" s="10"/>
      <c r="U53" s="10"/>
      <c r="V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:52" ht="1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20"/>
      <c r="M54" s="120"/>
      <c r="N54" s="120"/>
      <c r="O54" s="10"/>
      <c r="P54" s="10"/>
      <c r="Q54" s="10"/>
      <c r="R54" s="10"/>
      <c r="S54" s="10"/>
      <c r="T54" s="10"/>
      <c r="U54" s="10"/>
      <c r="V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ht="15" customHeight="1" x14ac:dyDescent="0.25">
      <c r="A55" s="10"/>
      <c r="B55" s="10"/>
      <c r="C55" s="10"/>
      <c r="E55" s="10"/>
      <c r="F55" s="10"/>
      <c r="G55" s="10"/>
      <c r="H55" s="10"/>
      <c r="I55" s="10"/>
      <c r="J55" s="10"/>
      <c r="K55" s="10"/>
      <c r="L55" s="120"/>
      <c r="M55" s="120"/>
      <c r="N55" s="120"/>
      <c r="O55" s="10"/>
      <c r="P55" s="10"/>
      <c r="Q55" s="10"/>
      <c r="R55" s="10"/>
      <c r="S55" s="10"/>
      <c r="T55" s="10"/>
      <c r="U55" s="10"/>
      <c r="V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ht="12.95" customHeight="1" x14ac:dyDescent="0.25">
      <c r="A56" s="10"/>
      <c r="B56" s="10"/>
      <c r="C56" s="10"/>
      <c r="E56" s="10"/>
      <c r="F56" s="10"/>
      <c r="G56" s="10"/>
      <c r="H56" s="10"/>
      <c r="I56" s="10"/>
      <c r="J56" s="10"/>
      <c r="K56" s="10"/>
      <c r="L56" s="120"/>
      <c r="M56" s="120"/>
      <c r="N56" s="120"/>
      <c r="O56" s="10"/>
      <c r="P56" s="10"/>
      <c r="Q56" s="10"/>
      <c r="R56" s="10"/>
      <c r="S56" s="10"/>
      <c r="T56" s="10"/>
      <c r="U56" s="10"/>
      <c r="V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ht="12.95" customHeight="1" x14ac:dyDescent="0.25">
      <c r="A57" s="10"/>
      <c r="B57" s="10"/>
      <c r="C57" s="10"/>
      <c r="E57" s="10"/>
      <c r="F57" s="10"/>
      <c r="G57" s="10"/>
      <c r="H57" s="10"/>
      <c r="I57" s="10"/>
      <c r="J57" s="10"/>
      <c r="K57" s="10"/>
      <c r="L57" s="120"/>
      <c r="M57" s="120"/>
      <c r="N57" s="120"/>
      <c r="O57" s="10"/>
      <c r="P57" s="10"/>
      <c r="Q57" s="10"/>
      <c r="R57" s="10"/>
      <c r="S57" s="10"/>
      <c r="T57" s="10"/>
      <c r="U57" s="10"/>
      <c r="V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20"/>
      <c r="M58" s="120"/>
      <c r="N58" s="120"/>
      <c r="O58" s="10"/>
      <c r="P58" s="10"/>
      <c r="Q58" s="10"/>
      <c r="R58" s="10"/>
      <c r="S58" s="10"/>
      <c r="T58" s="10"/>
      <c r="U58" s="10"/>
      <c r="V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20"/>
      <c r="M59" s="120"/>
      <c r="N59" s="120"/>
      <c r="O59" s="10"/>
      <c r="P59" s="10"/>
      <c r="Q59" s="10"/>
      <c r="R59" s="10"/>
      <c r="S59" s="10"/>
      <c r="T59" s="10"/>
      <c r="U59" s="10"/>
      <c r="V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20"/>
      <c r="M60" s="120"/>
      <c r="N60" s="120"/>
      <c r="O60" s="10"/>
      <c r="P60" s="10"/>
      <c r="Q60" s="10"/>
      <c r="R60" s="10"/>
      <c r="S60" s="10"/>
      <c r="T60" s="10"/>
      <c r="U60" s="10"/>
      <c r="V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:52" ht="12.95" customHeight="1" x14ac:dyDescent="0.25">
      <c r="A61" s="10"/>
      <c r="B61" s="10"/>
      <c r="C61" s="10"/>
      <c r="E61" s="10"/>
      <c r="F61" s="10"/>
      <c r="G61" s="10"/>
      <c r="H61" s="10"/>
      <c r="I61" s="10"/>
      <c r="J61" s="10"/>
      <c r="K61" s="10"/>
      <c r="L61" s="120"/>
      <c r="M61" s="120"/>
      <c r="N61" s="120"/>
      <c r="O61" s="10"/>
      <c r="P61" s="10"/>
      <c r="Q61" s="10"/>
      <c r="R61" s="10"/>
      <c r="S61" s="10"/>
      <c r="T61" s="10"/>
      <c r="U61" s="10"/>
      <c r="V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20"/>
      <c r="M62" s="120"/>
      <c r="N62" s="120"/>
      <c r="O62" s="10"/>
      <c r="P62" s="10"/>
      <c r="Q62" s="10"/>
      <c r="R62" s="10"/>
      <c r="S62" s="10"/>
      <c r="T62" s="10"/>
      <c r="U62" s="10"/>
      <c r="V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:5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20"/>
      <c r="M63" s="120"/>
      <c r="N63" s="120"/>
      <c r="O63" s="10"/>
      <c r="P63" s="10"/>
      <c r="Q63" s="10"/>
      <c r="R63" s="10"/>
      <c r="S63" s="10"/>
      <c r="T63" s="10"/>
      <c r="U63" s="10"/>
      <c r="V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:5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20"/>
      <c r="M64" s="120"/>
      <c r="N64" s="120"/>
      <c r="O64" s="10"/>
      <c r="P64" s="10"/>
      <c r="Q64" s="10"/>
      <c r="R64" s="10"/>
      <c r="S64" s="10"/>
      <c r="T64" s="10"/>
      <c r="U64" s="10"/>
      <c r="V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20"/>
      <c r="M65" s="120"/>
      <c r="N65" s="120"/>
      <c r="O65" s="10"/>
      <c r="P65" s="10"/>
      <c r="Q65" s="10"/>
      <c r="R65" s="10"/>
      <c r="S65" s="10"/>
      <c r="T65" s="10"/>
      <c r="U65" s="10"/>
      <c r="V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20"/>
      <c r="M66" s="120"/>
      <c r="N66" s="120"/>
      <c r="O66" s="10"/>
      <c r="P66" s="10"/>
      <c r="Q66" s="10"/>
      <c r="R66" s="10"/>
      <c r="S66" s="10"/>
      <c r="T66" s="10"/>
      <c r="U66" s="10"/>
      <c r="V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20"/>
      <c r="M67" s="120"/>
      <c r="N67" s="120"/>
      <c r="O67" s="10"/>
      <c r="P67" s="10"/>
      <c r="Q67" s="10"/>
      <c r="R67" s="10"/>
      <c r="S67" s="10"/>
      <c r="T67" s="10"/>
      <c r="U67" s="10"/>
      <c r="V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20"/>
      <c r="M68" s="120"/>
      <c r="N68" s="120"/>
      <c r="O68" s="10"/>
      <c r="P68" s="10"/>
      <c r="Q68" s="10"/>
      <c r="R68" s="10"/>
      <c r="S68" s="10"/>
      <c r="T68" s="10"/>
      <c r="U68" s="10"/>
      <c r="V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:5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20"/>
      <c r="M69" s="120"/>
      <c r="N69" s="120"/>
      <c r="O69" s="10"/>
      <c r="P69" s="10"/>
      <c r="Q69" s="10"/>
      <c r="R69" s="10"/>
      <c r="S69" s="10"/>
      <c r="T69" s="10"/>
      <c r="U69" s="10"/>
      <c r="V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20"/>
      <c r="M70" s="120"/>
      <c r="N70" s="120"/>
      <c r="O70" s="10"/>
      <c r="P70" s="10"/>
      <c r="Q70" s="10"/>
      <c r="R70" s="10"/>
      <c r="S70" s="10"/>
      <c r="T70" s="10"/>
      <c r="U70" s="10"/>
      <c r="V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:5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20"/>
      <c r="M71" s="120"/>
      <c r="N71" s="120"/>
      <c r="O71" s="10"/>
      <c r="P71" s="10"/>
      <c r="Q71" s="10"/>
      <c r="R71" s="10"/>
      <c r="S71" s="10"/>
      <c r="T71" s="10"/>
      <c r="U71" s="10"/>
      <c r="V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20"/>
      <c r="M72" s="120"/>
      <c r="N72" s="120"/>
      <c r="O72" s="10"/>
      <c r="P72" s="10"/>
      <c r="Q72" s="10"/>
      <c r="R72" s="10"/>
      <c r="S72" s="10"/>
      <c r="T72" s="10"/>
      <c r="U72" s="10"/>
      <c r="V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:5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20"/>
      <c r="M73" s="120"/>
      <c r="N73" s="120"/>
      <c r="O73" s="10"/>
      <c r="P73" s="10"/>
      <c r="Q73" s="10"/>
      <c r="R73" s="10"/>
      <c r="S73" s="10"/>
      <c r="T73" s="10"/>
      <c r="U73" s="10"/>
      <c r="V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20"/>
      <c r="M74" s="120"/>
      <c r="N74" s="120"/>
      <c r="O74" s="10"/>
      <c r="P74" s="10"/>
      <c r="Q74" s="10"/>
      <c r="R74" s="10"/>
      <c r="S74" s="10"/>
      <c r="T74" s="10"/>
      <c r="U74" s="10"/>
      <c r="V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:5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20"/>
      <c r="M75" s="120"/>
      <c r="N75" s="120"/>
      <c r="O75" s="10"/>
      <c r="P75" s="10"/>
      <c r="Q75" s="10"/>
      <c r="R75" s="10"/>
      <c r="S75" s="10"/>
      <c r="T75" s="10"/>
      <c r="U75" s="10"/>
      <c r="V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20"/>
      <c r="M76" s="120"/>
      <c r="N76" s="120"/>
      <c r="O76" s="10"/>
      <c r="P76" s="10"/>
      <c r="Q76" s="10"/>
      <c r="R76" s="10"/>
      <c r="S76" s="10"/>
      <c r="T76" s="10"/>
      <c r="U76" s="10"/>
      <c r="V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:5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20"/>
      <c r="M77" s="120"/>
      <c r="N77" s="120"/>
      <c r="O77" s="10"/>
      <c r="P77" s="10"/>
      <c r="Q77" s="10"/>
      <c r="R77" s="10"/>
      <c r="S77" s="10"/>
      <c r="T77" s="10"/>
      <c r="U77" s="10"/>
      <c r="V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:5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20"/>
      <c r="M78" s="120"/>
      <c r="N78" s="120"/>
      <c r="O78" s="10"/>
      <c r="P78" s="10"/>
      <c r="Q78" s="10"/>
      <c r="R78" s="10"/>
      <c r="S78" s="10"/>
      <c r="T78" s="10"/>
      <c r="U78" s="10"/>
      <c r="V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2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20"/>
      <c r="M79" s="120"/>
      <c r="N79" s="120"/>
      <c r="O79" s="10"/>
      <c r="P79" s="10"/>
      <c r="Q79" s="10"/>
      <c r="R79" s="10"/>
      <c r="S79" s="10"/>
      <c r="T79" s="10"/>
      <c r="U79" s="10"/>
      <c r="V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:52" ht="12.9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20"/>
      <c r="M80" s="120"/>
      <c r="N80" s="120"/>
      <c r="O80" s="10"/>
      <c r="P80" s="10"/>
      <c r="Q80" s="10"/>
      <c r="R80" s="10"/>
      <c r="S80" s="10"/>
      <c r="T80" s="10"/>
      <c r="U80" s="10"/>
      <c r="V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1:52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20"/>
      <c r="M81" s="120"/>
      <c r="N81" s="120"/>
      <c r="O81" s="10"/>
      <c r="P81" s="10"/>
      <c r="Q81" s="10"/>
      <c r="R81" s="10"/>
      <c r="S81" s="10"/>
      <c r="T81" s="10"/>
      <c r="U81" s="10"/>
      <c r="V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:52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20"/>
      <c r="M82" s="120"/>
      <c r="N82" s="120"/>
      <c r="O82" s="10"/>
      <c r="P82" s="10"/>
      <c r="Q82" s="10"/>
      <c r="R82" s="10"/>
      <c r="S82" s="10"/>
      <c r="T82" s="10"/>
      <c r="U82" s="10"/>
      <c r="V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1:52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20"/>
      <c r="M83" s="120"/>
      <c r="N83" s="120"/>
      <c r="O83" s="10"/>
      <c r="P83" s="10"/>
      <c r="Q83" s="10"/>
      <c r="R83" s="10"/>
      <c r="S83" s="10"/>
      <c r="T83" s="10"/>
      <c r="U83" s="10"/>
      <c r="V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1:5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20"/>
      <c r="M84" s="120"/>
      <c r="N84" s="120"/>
      <c r="O84" s="10"/>
      <c r="P84" s="10"/>
      <c r="Q84" s="10"/>
      <c r="R84" s="10"/>
      <c r="S84" s="10"/>
      <c r="T84" s="10"/>
      <c r="U84" s="10"/>
      <c r="V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1:5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20"/>
      <c r="M85" s="120"/>
      <c r="N85" s="120"/>
      <c r="O85" s="10"/>
      <c r="P85" s="10"/>
      <c r="Q85" s="10"/>
      <c r="R85" s="10"/>
      <c r="S85" s="10"/>
      <c r="T85" s="10"/>
      <c r="U85" s="10"/>
      <c r="V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20"/>
      <c r="M86" s="120"/>
      <c r="N86" s="120"/>
      <c r="O86" s="10"/>
      <c r="P86" s="10"/>
      <c r="Q86" s="10"/>
      <c r="R86" s="10"/>
      <c r="S86" s="10"/>
      <c r="T86" s="10"/>
      <c r="U86" s="10"/>
      <c r="V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</row>
    <row r="87" spans="1:5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20"/>
      <c r="M87" s="120"/>
      <c r="N87" s="120"/>
      <c r="O87" s="10"/>
      <c r="P87" s="10"/>
      <c r="Q87" s="10"/>
      <c r="R87" s="10"/>
      <c r="S87" s="10"/>
      <c r="T87" s="10"/>
      <c r="U87" s="10"/>
      <c r="V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</row>
    <row r="88" spans="1:5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20"/>
      <c r="M88" s="120"/>
      <c r="N88" s="120"/>
      <c r="O88" s="10"/>
      <c r="P88" s="10"/>
      <c r="Q88" s="10"/>
      <c r="R88" s="10"/>
      <c r="S88" s="10"/>
      <c r="T88" s="10"/>
      <c r="U88" s="10"/>
      <c r="V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</row>
    <row r="89" spans="1:5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20"/>
      <c r="M89" s="120"/>
      <c r="N89" s="120"/>
      <c r="O89" s="10"/>
      <c r="P89" s="10"/>
      <c r="Q89" s="10"/>
      <c r="R89" s="10"/>
      <c r="S89" s="10"/>
      <c r="T89" s="10"/>
      <c r="U89" s="10"/>
      <c r="V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:52" ht="12.95" customHeight="1" x14ac:dyDescent="0.25">
      <c r="A90" s="10"/>
      <c r="B90" s="10"/>
      <c r="C90" s="10"/>
      <c r="D90" s="10"/>
      <c r="E90" s="10"/>
      <c r="F90" s="8"/>
      <c r="G90" s="8"/>
      <c r="H90" s="8"/>
      <c r="I90" s="8"/>
      <c r="J90" s="8"/>
      <c r="K90" s="8"/>
      <c r="L90" s="98"/>
      <c r="M90" s="98"/>
      <c r="N90" s="98"/>
      <c r="O90" s="8"/>
      <c r="P90" s="8"/>
      <c r="Q90" s="8"/>
      <c r="R90" s="10"/>
      <c r="S90" s="10"/>
      <c r="T90" s="10"/>
      <c r="U90" s="10"/>
      <c r="V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</row>
    <row r="91" spans="1:5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20"/>
      <c r="M91" s="120"/>
      <c r="N91" s="120"/>
      <c r="O91" s="10"/>
      <c r="P91" s="10"/>
      <c r="Q91" s="10"/>
      <c r="R91" s="10"/>
      <c r="S91" s="10"/>
      <c r="T91" s="10"/>
      <c r="U91" s="10"/>
      <c r="V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:5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20"/>
      <c r="M92" s="120"/>
      <c r="N92" s="120"/>
      <c r="O92" s="10"/>
      <c r="P92" s="10"/>
      <c r="Q92" s="10"/>
      <c r="R92" s="10"/>
      <c r="S92" s="10"/>
      <c r="T92" s="10"/>
      <c r="U92" s="10"/>
      <c r="V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:5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20"/>
      <c r="M93" s="120"/>
      <c r="N93" s="120"/>
      <c r="O93" s="10"/>
      <c r="P93" s="10"/>
      <c r="Q93" s="10"/>
      <c r="R93" s="10"/>
      <c r="S93" s="10"/>
      <c r="T93" s="10"/>
      <c r="U93" s="10"/>
      <c r="V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:5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20"/>
      <c r="M94" s="120"/>
      <c r="N94" s="120"/>
      <c r="O94" s="10"/>
      <c r="P94" s="10"/>
      <c r="Q94" s="10"/>
      <c r="R94" s="10"/>
      <c r="S94" s="10"/>
      <c r="T94" s="10"/>
      <c r="U94" s="10"/>
      <c r="V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</row>
    <row r="95" spans="1:52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20"/>
      <c r="M95" s="120"/>
      <c r="N95" s="120"/>
      <c r="O95" s="10"/>
      <c r="P95" s="10"/>
      <c r="Q95" s="10"/>
      <c r="R95" s="10"/>
      <c r="S95" s="10"/>
      <c r="T95" s="10"/>
      <c r="U95" s="10"/>
      <c r="V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:52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20"/>
      <c r="M96" s="120"/>
      <c r="N96" s="120"/>
      <c r="O96" s="10"/>
      <c r="P96" s="10"/>
      <c r="Q96" s="10"/>
      <c r="R96" s="10"/>
      <c r="S96" s="10"/>
      <c r="T96" s="10"/>
      <c r="U96" s="10"/>
      <c r="V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</row>
    <row r="97" spans="1:52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20"/>
      <c r="M97" s="120"/>
      <c r="N97" s="120"/>
      <c r="O97" s="10"/>
      <c r="P97" s="10"/>
      <c r="Q97" s="10"/>
      <c r="R97" s="10"/>
      <c r="S97" s="10"/>
      <c r="T97" s="10"/>
      <c r="U97" s="10"/>
      <c r="V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</row>
    <row r="98" spans="1:52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20"/>
      <c r="M98" s="120"/>
      <c r="N98" s="120"/>
      <c r="O98" s="10"/>
      <c r="P98" s="10"/>
      <c r="Q98" s="10"/>
      <c r="R98" s="10"/>
      <c r="S98" s="10"/>
      <c r="T98" s="10"/>
      <c r="U98" s="10"/>
      <c r="V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</row>
    <row r="99" spans="1:52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20"/>
      <c r="M99" s="120"/>
      <c r="N99" s="120"/>
      <c r="O99" s="10"/>
      <c r="P99" s="10"/>
      <c r="Q99" s="10"/>
      <c r="R99" s="10"/>
      <c r="S99" s="10"/>
      <c r="T99" s="10"/>
      <c r="U99" s="10"/>
      <c r="V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</row>
    <row r="100" spans="1:5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20"/>
      <c r="M100" s="120"/>
      <c r="N100" s="120"/>
      <c r="O100" s="10"/>
      <c r="P100" s="10"/>
      <c r="Q100" s="10"/>
      <c r="R100" s="10"/>
      <c r="S100" s="10"/>
      <c r="T100" s="10"/>
      <c r="U100" s="10"/>
      <c r="V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</row>
    <row r="101" spans="1:5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20"/>
      <c r="M101" s="120"/>
      <c r="N101" s="120"/>
      <c r="O101" s="10"/>
      <c r="P101" s="10"/>
      <c r="Q101" s="10"/>
      <c r="R101" s="10"/>
      <c r="S101" s="10"/>
      <c r="T101" s="10"/>
      <c r="U101" s="10"/>
      <c r="V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:5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20"/>
      <c r="M102" s="120"/>
      <c r="N102" s="120"/>
      <c r="O102" s="10"/>
      <c r="P102" s="10"/>
      <c r="Q102" s="10"/>
      <c r="R102" s="10"/>
      <c r="S102" s="10"/>
      <c r="T102" s="10"/>
      <c r="U102" s="10"/>
      <c r="V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5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20"/>
      <c r="M103" s="120"/>
      <c r="N103" s="120"/>
      <c r="O103" s="10"/>
      <c r="P103" s="10"/>
      <c r="Q103" s="10"/>
      <c r="R103" s="10"/>
      <c r="S103" s="10"/>
      <c r="T103" s="10"/>
      <c r="U103" s="10"/>
      <c r="V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:5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20"/>
      <c r="M104" s="120"/>
      <c r="N104" s="120"/>
      <c r="O104" s="10"/>
      <c r="P104" s="10"/>
      <c r="Q104" s="10"/>
      <c r="R104" s="10"/>
      <c r="S104" s="10"/>
      <c r="T104" s="10"/>
      <c r="U104" s="10"/>
      <c r="V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:52" ht="1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101"/>
      <c r="M105" s="101"/>
      <c r="N105" s="101"/>
      <c r="O105" s="24"/>
      <c r="P105" s="24"/>
      <c r="Q105" s="24"/>
      <c r="R105" s="24"/>
      <c r="S105" s="24"/>
      <c r="T105" s="24"/>
      <c r="U105" s="24"/>
      <c r="V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</row>
    <row r="106" spans="1:5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20"/>
      <c r="M106" s="120"/>
      <c r="N106" s="120"/>
      <c r="O106" s="10"/>
      <c r="P106" s="10"/>
      <c r="Q106" s="10"/>
      <c r="R106" s="10"/>
      <c r="S106" s="10"/>
      <c r="T106" s="10"/>
      <c r="U106" s="10"/>
      <c r="V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:5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20"/>
      <c r="M107" s="120"/>
      <c r="N107" s="120"/>
      <c r="O107" s="10"/>
      <c r="P107" s="10"/>
      <c r="Q107" s="10"/>
      <c r="R107" s="10"/>
      <c r="S107" s="10"/>
      <c r="T107" s="10"/>
      <c r="U107" s="10"/>
      <c r="V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:52" ht="1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20"/>
      <c r="M108" s="120"/>
      <c r="N108" s="120"/>
      <c r="O108" s="10"/>
      <c r="P108" s="10"/>
      <c r="Q108" s="10"/>
      <c r="R108" s="10"/>
      <c r="S108" s="10"/>
      <c r="T108" s="10"/>
      <c r="U108" s="10"/>
      <c r="V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:5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20"/>
      <c r="M109" s="120"/>
      <c r="N109" s="120"/>
      <c r="O109" s="10"/>
      <c r="P109" s="10"/>
      <c r="Q109" s="10"/>
      <c r="R109" s="10"/>
      <c r="S109" s="10"/>
      <c r="T109" s="10"/>
      <c r="U109" s="10"/>
      <c r="V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20"/>
      <c r="M110" s="120"/>
      <c r="N110" s="120"/>
      <c r="O110" s="10"/>
      <c r="P110" s="10"/>
      <c r="Q110" s="10"/>
      <c r="R110" s="10"/>
      <c r="S110" s="10"/>
      <c r="T110" s="10"/>
      <c r="U110" s="10"/>
      <c r="V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:5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20"/>
      <c r="M111" s="120"/>
      <c r="N111" s="120"/>
      <c r="O111" s="10"/>
      <c r="P111" s="10"/>
      <c r="Q111" s="10"/>
      <c r="R111" s="10"/>
      <c r="S111" s="10"/>
      <c r="T111" s="10"/>
      <c r="U111" s="10"/>
      <c r="V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20"/>
      <c r="M112" s="120"/>
      <c r="N112" s="120"/>
      <c r="O112" s="10"/>
      <c r="P112" s="10"/>
      <c r="Q112" s="10"/>
      <c r="R112" s="10"/>
      <c r="S112" s="10"/>
      <c r="T112" s="10"/>
      <c r="U112" s="10"/>
      <c r="V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20"/>
      <c r="M113" s="120"/>
      <c r="N113" s="120"/>
      <c r="O113" s="10"/>
      <c r="P113" s="10"/>
      <c r="Q113" s="10"/>
      <c r="R113" s="10"/>
      <c r="S113" s="10"/>
      <c r="T113" s="10"/>
      <c r="U113" s="10"/>
      <c r="V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20"/>
      <c r="M114" s="120"/>
      <c r="N114" s="120"/>
      <c r="O114" s="10"/>
      <c r="P114" s="10"/>
      <c r="Q114" s="10"/>
      <c r="R114" s="10"/>
      <c r="S114" s="10"/>
      <c r="T114" s="10"/>
      <c r="U114" s="10"/>
      <c r="V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20"/>
      <c r="M115" s="120"/>
      <c r="N115" s="120"/>
      <c r="O115" s="10"/>
      <c r="P115" s="10"/>
      <c r="Q115" s="10"/>
      <c r="R115" s="10"/>
      <c r="S115" s="10"/>
      <c r="T115" s="10"/>
      <c r="U115" s="10"/>
      <c r="V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20"/>
      <c r="M116" s="120"/>
      <c r="N116" s="120"/>
      <c r="O116" s="10"/>
      <c r="P116" s="10"/>
      <c r="Q116" s="10"/>
      <c r="R116" s="10"/>
      <c r="S116" s="10"/>
      <c r="T116" s="10"/>
      <c r="U116" s="10"/>
      <c r="V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20"/>
      <c r="M117" s="120"/>
      <c r="N117" s="120"/>
      <c r="O117" s="10"/>
      <c r="P117" s="10"/>
      <c r="Q117" s="10"/>
      <c r="R117" s="10"/>
      <c r="S117" s="10"/>
      <c r="T117" s="10"/>
      <c r="U117" s="10"/>
      <c r="V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20"/>
      <c r="M118" s="120"/>
      <c r="N118" s="120"/>
      <c r="O118" s="10"/>
      <c r="P118" s="10"/>
      <c r="Q118" s="10"/>
      <c r="R118" s="10"/>
      <c r="S118" s="10"/>
      <c r="T118" s="10"/>
      <c r="U118" s="10"/>
      <c r="V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20"/>
      <c r="M119" s="120"/>
      <c r="N119" s="120"/>
      <c r="O119" s="10"/>
      <c r="P119" s="10"/>
      <c r="Q119" s="10"/>
      <c r="R119" s="10"/>
      <c r="S119" s="10"/>
      <c r="T119" s="10"/>
      <c r="U119" s="10"/>
      <c r="V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20"/>
      <c r="M120" s="120"/>
      <c r="N120" s="120"/>
      <c r="O120" s="10"/>
      <c r="P120" s="10"/>
      <c r="Q120" s="10"/>
      <c r="R120" s="10"/>
      <c r="S120" s="10"/>
      <c r="T120" s="10"/>
      <c r="U120" s="10"/>
      <c r="V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20"/>
      <c r="M121" s="120"/>
      <c r="N121" s="120"/>
      <c r="O121" s="10"/>
      <c r="P121" s="10"/>
      <c r="Q121" s="10"/>
      <c r="R121" s="10"/>
      <c r="S121" s="10"/>
      <c r="T121" s="10"/>
      <c r="U121" s="10"/>
      <c r="V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20"/>
      <c r="M122" s="120"/>
      <c r="N122" s="120"/>
      <c r="O122" s="10"/>
      <c r="P122" s="10"/>
      <c r="Q122" s="10"/>
      <c r="R122" s="10"/>
      <c r="S122" s="10"/>
      <c r="T122" s="10"/>
      <c r="U122" s="10"/>
      <c r="V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20"/>
      <c r="M123" s="120"/>
      <c r="N123" s="120"/>
      <c r="O123" s="10"/>
      <c r="P123" s="10"/>
      <c r="Q123" s="10"/>
      <c r="R123" s="10"/>
      <c r="S123" s="10"/>
      <c r="T123" s="10"/>
      <c r="U123" s="10"/>
      <c r="V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20"/>
      <c r="M124" s="120"/>
      <c r="N124" s="120"/>
      <c r="O124" s="10"/>
      <c r="P124" s="10"/>
      <c r="Q124" s="10"/>
      <c r="R124" s="10"/>
      <c r="S124" s="10"/>
      <c r="T124" s="10"/>
      <c r="U124" s="10"/>
      <c r="V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20"/>
      <c r="M125" s="120"/>
      <c r="N125" s="120"/>
      <c r="O125" s="10"/>
      <c r="P125" s="10"/>
      <c r="Q125" s="10"/>
      <c r="R125" s="10"/>
      <c r="S125" s="10"/>
      <c r="T125" s="10"/>
      <c r="U125" s="10"/>
      <c r="V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20"/>
      <c r="M126" s="120"/>
      <c r="N126" s="120"/>
      <c r="O126" s="10"/>
      <c r="P126" s="10"/>
      <c r="Q126" s="10"/>
      <c r="R126" s="10"/>
      <c r="S126" s="10"/>
      <c r="T126" s="10"/>
      <c r="U126" s="10"/>
      <c r="V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20"/>
      <c r="M127" s="120"/>
      <c r="N127" s="120"/>
      <c r="O127" s="10"/>
      <c r="P127" s="10"/>
      <c r="Q127" s="10"/>
      <c r="R127" s="10"/>
      <c r="S127" s="10"/>
      <c r="T127" s="10"/>
      <c r="U127" s="10"/>
      <c r="V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20"/>
      <c r="M128" s="120"/>
      <c r="N128" s="120"/>
      <c r="O128" s="10"/>
      <c r="P128" s="10"/>
      <c r="Q128" s="10"/>
      <c r="R128" s="10"/>
      <c r="S128" s="10"/>
      <c r="T128" s="10"/>
      <c r="U128" s="10"/>
      <c r="V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20"/>
      <c r="M129" s="120"/>
      <c r="N129" s="120"/>
      <c r="O129" s="10"/>
      <c r="P129" s="10"/>
      <c r="Q129" s="10"/>
      <c r="R129" s="10"/>
      <c r="S129" s="10"/>
      <c r="T129" s="10"/>
      <c r="U129" s="10"/>
      <c r="V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20"/>
      <c r="M130" s="120"/>
      <c r="N130" s="120"/>
      <c r="O130" s="10"/>
      <c r="P130" s="10"/>
      <c r="Q130" s="10"/>
      <c r="R130" s="10"/>
      <c r="S130" s="10"/>
      <c r="T130" s="10"/>
      <c r="U130" s="10"/>
      <c r="V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ht="12.9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20"/>
      <c r="M131" s="120"/>
      <c r="N131" s="120"/>
      <c r="O131" s="10"/>
      <c r="P131" s="10"/>
      <c r="Q131" s="10"/>
      <c r="R131" s="10"/>
      <c r="S131" s="10"/>
      <c r="T131" s="10"/>
      <c r="U131" s="10"/>
      <c r="V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20"/>
      <c r="M132" s="120"/>
      <c r="N132" s="120"/>
      <c r="O132" s="10"/>
      <c r="P132" s="10"/>
      <c r="Q132" s="10"/>
      <c r="R132" s="10"/>
      <c r="S132" s="10"/>
      <c r="T132" s="10"/>
      <c r="U132" s="10"/>
      <c r="V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</row>
    <row r="133" spans="1:5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20"/>
      <c r="M133" s="120"/>
      <c r="N133" s="120"/>
      <c r="O133" s="10"/>
      <c r="P133" s="10"/>
      <c r="Q133" s="10"/>
      <c r="R133" s="10"/>
      <c r="S133" s="10"/>
      <c r="T133" s="10"/>
      <c r="U133" s="10"/>
      <c r="V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20"/>
      <c r="M134" s="120"/>
      <c r="N134" s="120"/>
      <c r="O134" s="10"/>
      <c r="P134" s="10"/>
      <c r="Q134" s="10"/>
      <c r="R134" s="10"/>
      <c r="S134" s="10"/>
      <c r="T134" s="10"/>
      <c r="U134" s="10"/>
      <c r="V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</row>
    <row r="135" spans="1:5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20"/>
      <c r="M135" s="120"/>
      <c r="N135" s="120"/>
      <c r="O135" s="10"/>
      <c r="P135" s="10"/>
      <c r="Q135" s="10"/>
      <c r="R135" s="10"/>
      <c r="S135" s="10"/>
      <c r="T135" s="10"/>
      <c r="U135" s="10"/>
      <c r="V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</row>
    <row r="136" spans="1:5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20"/>
      <c r="M136" s="120"/>
      <c r="N136" s="120"/>
      <c r="O136" s="10"/>
      <c r="P136" s="10"/>
      <c r="Q136" s="10"/>
      <c r="R136" s="10"/>
      <c r="S136" s="10"/>
      <c r="T136" s="10"/>
      <c r="U136" s="10"/>
      <c r="V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</row>
    <row r="137" spans="1:52" ht="12.9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20"/>
      <c r="M137" s="120"/>
      <c r="N137" s="120"/>
      <c r="O137" s="10"/>
      <c r="P137" s="10"/>
      <c r="Q137" s="10"/>
      <c r="R137" s="10"/>
      <c r="S137" s="10"/>
      <c r="T137" s="10"/>
      <c r="U137" s="10"/>
      <c r="V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20"/>
      <c r="M138" s="120"/>
      <c r="N138" s="120"/>
      <c r="O138" s="10"/>
      <c r="P138" s="10"/>
      <c r="Q138" s="10"/>
      <c r="R138" s="10"/>
      <c r="S138" s="10"/>
      <c r="T138" s="10"/>
      <c r="U138" s="10"/>
      <c r="V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</row>
    <row r="139" spans="1:5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20"/>
      <c r="M139" s="120"/>
      <c r="N139" s="120"/>
      <c r="O139" s="10"/>
      <c r="P139" s="10"/>
      <c r="Q139" s="10"/>
      <c r="R139" s="10"/>
      <c r="S139" s="10"/>
      <c r="T139" s="10"/>
      <c r="U139" s="10"/>
      <c r="V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20"/>
      <c r="M140" s="120"/>
      <c r="N140" s="120"/>
      <c r="O140" s="10"/>
      <c r="P140" s="10"/>
      <c r="Q140" s="10"/>
      <c r="R140" s="10"/>
      <c r="S140" s="10"/>
      <c r="T140" s="10"/>
      <c r="U140" s="10"/>
      <c r="V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20"/>
      <c r="M141" s="120"/>
      <c r="N141" s="120"/>
      <c r="O141" s="10"/>
      <c r="P141" s="10"/>
      <c r="Q141" s="10"/>
      <c r="R141" s="10"/>
      <c r="S141" s="10"/>
      <c r="T141" s="10"/>
      <c r="U141" s="10"/>
      <c r="V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20"/>
      <c r="M142" s="120"/>
      <c r="N142" s="120"/>
      <c r="O142" s="10"/>
      <c r="P142" s="10"/>
      <c r="Q142" s="10"/>
      <c r="R142" s="10"/>
      <c r="S142" s="10"/>
      <c r="T142" s="10"/>
      <c r="U142" s="10"/>
      <c r="V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</row>
    <row r="143" spans="1:52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20"/>
      <c r="M143" s="120"/>
      <c r="N143" s="120"/>
      <c r="O143" s="10"/>
      <c r="P143" s="10"/>
      <c r="Q143" s="10"/>
      <c r="R143" s="10"/>
      <c r="S143" s="10"/>
      <c r="T143" s="10"/>
      <c r="U143" s="10"/>
      <c r="V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</row>
    <row r="144" spans="1:52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20"/>
      <c r="M144" s="120"/>
      <c r="N144" s="120"/>
      <c r="O144" s="10"/>
      <c r="P144" s="10"/>
      <c r="Q144" s="10"/>
      <c r="R144" s="10"/>
      <c r="S144" s="10"/>
      <c r="T144" s="10"/>
      <c r="U144" s="10"/>
      <c r="V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</row>
    <row r="145" spans="1:52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20"/>
      <c r="M145" s="120"/>
      <c r="N145" s="120"/>
      <c r="O145" s="10"/>
      <c r="P145" s="10"/>
      <c r="Q145" s="10"/>
      <c r="R145" s="10"/>
      <c r="S145" s="10"/>
      <c r="T145" s="10"/>
      <c r="U145" s="10"/>
      <c r="V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</row>
    <row r="146" spans="1:52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20"/>
      <c r="M146" s="120"/>
      <c r="N146" s="120"/>
      <c r="O146" s="10"/>
      <c r="P146" s="10"/>
      <c r="Q146" s="10"/>
      <c r="R146" s="10"/>
      <c r="S146" s="10"/>
      <c r="T146" s="10"/>
      <c r="U146" s="10"/>
      <c r="V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</row>
    <row r="147" spans="1:52" ht="12.95" customHeight="1" x14ac:dyDescent="0.25">
      <c r="A147" s="10"/>
      <c r="B147" s="10"/>
      <c r="C147" s="10"/>
      <c r="D147" s="10"/>
      <c r="E147" s="10"/>
      <c r="F147" s="8"/>
      <c r="G147" s="8"/>
      <c r="H147" s="8"/>
      <c r="I147" s="8"/>
      <c r="J147" s="8"/>
      <c r="K147" s="8"/>
      <c r="L147" s="98"/>
      <c r="M147" s="98"/>
      <c r="N147" s="98"/>
      <c r="O147" s="8"/>
      <c r="P147" s="8"/>
      <c r="Q147" s="8"/>
      <c r="R147" s="10"/>
      <c r="S147" s="10"/>
      <c r="T147" s="10"/>
      <c r="U147" s="10"/>
      <c r="V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</row>
    <row r="148" spans="1:5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20"/>
      <c r="M148" s="120"/>
      <c r="N148" s="120"/>
      <c r="O148" s="10"/>
      <c r="P148" s="10"/>
      <c r="Q148" s="10"/>
      <c r="R148" s="10"/>
      <c r="S148" s="10"/>
      <c r="T148" s="10"/>
      <c r="U148" s="10"/>
      <c r="V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</row>
    <row r="149" spans="1:5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20"/>
      <c r="M149" s="120"/>
      <c r="N149" s="120"/>
      <c r="O149" s="10"/>
      <c r="P149" s="10"/>
      <c r="Q149" s="10"/>
      <c r="R149" s="10"/>
      <c r="S149" s="10"/>
      <c r="T149" s="10"/>
      <c r="U149" s="10"/>
      <c r="V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</row>
    <row r="150" spans="1:5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20"/>
      <c r="M150" s="120"/>
      <c r="N150" s="120"/>
      <c r="O150" s="10"/>
      <c r="P150" s="10"/>
      <c r="Q150" s="10"/>
      <c r="R150" s="10"/>
      <c r="S150" s="10"/>
      <c r="T150" s="10"/>
      <c r="U150" s="10"/>
      <c r="V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</row>
    <row r="151" spans="1:5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20"/>
      <c r="M151" s="120"/>
      <c r="N151" s="120"/>
      <c r="O151" s="10"/>
      <c r="P151" s="10"/>
      <c r="Q151" s="10"/>
      <c r="R151" s="10"/>
      <c r="S151" s="10"/>
      <c r="T151" s="10"/>
      <c r="U151" s="10"/>
      <c r="V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</row>
    <row r="152" spans="1:5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20"/>
      <c r="M152" s="120"/>
      <c r="N152" s="120"/>
      <c r="O152" s="10"/>
      <c r="P152" s="10"/>
      <c r="Q152" s="10"/>
      <c r="R152" s="10"/>
      <c r="S152" s="10"/>
      <c r="T152" s="10"/>
      <c r="U152" s="10"/>
      <c r="V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</row>
    <row r="153" spans="1:52" ht="1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101"/>
      <c r="M153" s="101"/>
      <c r="N153" s="101"/>
      <c r="O153" s="24"/>
      <c r="P153" s="24"/>
      <c r="Q153" s="24"/>
      <c r="R153" s="24"/>
      <c r="S153" s="24"/>
      <c r="T153" s="24"/>
      <c r="U153" s="24"/>
      <c r="V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</row>
    <row r="154" spans="1:52" ht="1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20"/>
      <c r="M154" s="120"/>
      <c r="N154" s="120"/>
      <c r="O154" s="10"/>
      <c r="P154" s="10"/>
      <c r="Q154" s="10"/>
      <c r="R154" s="10"/>
      <c r="S154" s="10"/>
      <c r="T154" s="10"/>
      <c r="U154" s="10"/>
      <c r="V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1:52" ht="1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20"/>
      <c r="M155" s="120"/>
      <c r="N155" s="120"/>
      <c r="O155" s="10"/>
      <c r="P155" s="10"/>
      <c r="Q155" s="10"/>
      <c r="R155" s="10"/>
      <c r="S155" s="10"/>
      <c r="T155" s="10"/>
      <c r="U155" s="10"/>
      <c r="V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1:5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20"/>
      <c r="M156" s="120"/>
      <c r="N156" s="120"/>
      <c r="O156" s="10"/>
      <c r="P156" s="10"/>
      <c r="Q156" s="10"/>
      <c r="R156" s="10"/>
      <c r="S156" s="10"/>
      <c r="T156" s="10"/>
      <c r="U156" s="10"/>
      <c r="V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20"/>
      <c r="M157" s="120"/>
      <c r="N157" s="120"/>
      <c r="O157" s="10"/>
      <c r="P157" s="10"/>
      <c r="Q157" s="10"/>
      <c r="R157" s="10"/>
      <c r="S157" s="10"/>
      <c r="T157" s="10"/>
      <c r="U157" s="10"/>
      <c r="V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1:5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20"/>
      <c r="M158" s="120"/>
      <c r="N158" s="120"/>
      <c r="O158" s="10"/>
      <c r="P158" s="10"/>
      <c r="Q158" s="10"/>
      <c r="R158" s="10"/>
      <c r="S158" s="10"/>
      <c r="T158" s="10"/>
      <c r="U158" s="10"/>
      <c r="V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1:5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20"/>
      <c r="M159" s="120"/>
      <c r="N159" s="120"/>
      <c r="O159" s="10"/>
      <c r="P159" s="10"/>
      <c r="Q159" s="10"/>
      <c r="R159" s="10"/>
      <c r="S159" s="10"/>
      <c r="T159" s="10"/>
      <c r="U159" s="10"/>
      <c r="V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20"/>
      <c r="M160" s="120"/>
      <c r="N160" s="120"/>
      <c r="O160" s="10"/>
      <c r="P160" s="10"/>
      <c r="Q160" s="10"/>
      <c r="R160" s="10"/>
      <c r="S160" s="10"/>
      <c r="T160" s="10"/>
      <c r="U160" s="10"/>
      <c r="V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1:5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20"/>
      <c r="M161" s="120"/>
      <c r="N161" s="120"/>
      <c r="O161" s="10"/>
      <c r="P161" s="10"/>
      <c r="Q161" s="10"/>
      <c r="R161" s="10"/>
      <c r="S161" s="10"/>
      <c r="T161" s="10"/>
      <c r="U161" s="10"/>
      <c r="V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1:5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20"/>
      <c r="M162" s="120"/>
      <c r="N162" s="120"/>
      <c r="O162" s="10"/>
      <c r="P162" s="10"/>
      <c r="Q162" s="10"/>
      <c r="R162" s="10"/>
      <c r="S162" s="10"/>
      <c r="T162" s="10"/>
      <c r="U162" s="10"/>
      <c r="V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1:5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20"/>
      <c r="M163" s="120"/>
      <c r="N163" s="120"/>
      <c r="O163" s="10"/>
      <c r="P163" s="10"/>
      <c r="Q163" s="10"/>
      <c r="R163" s="10"/>
      <c r="S163" s="10"/>
      <c r="T163" s="10"/>
      <c r="U163" s="10"/>
      <c r="V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1:5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20"/>
      <c r="M164" s="120"/>
      <c r="N164" s="120"/>
      <c r="O164" s="10"/>
      <c r="P164" s="10"/>
      <c r="Q164" s="10"/>
      <c r="R164" s="10"/>
      <c r="S164" s="10"/>
      <c r="T164" s="10"/>
      <c r="U164" s="10"/>
      <c r="V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1:5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20"/>
      <c r="M165" s="120"/>
      <c r="N165" s="120"/>
      <c r="O165" s="10"/>
      <c r="P165" s="10"/>
      <c r="Q165" s="10"/>
      <c r="R165" s="10"/>
      <c r="S165" s="10"/>
      <c r="T165" s="10"/>
      <c r="U165" s="10"/>
      <c r="V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1:5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20"/>
      <c r="M166" s="120"/>
      <c r="N166" s="120"/>
      <c r="O166" s="10"/>
      <c r="P166" s="10"/>
      <c r="Q166" s="10"/>
      <c r="R166" s="10"/>
      <c r="S166" s="10"/>
      <c r="T166" s="10"/>
      <c r="U166" s="10"/>
      <c r="V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1:5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20"/>
      <c r="M167" s="120"/>
      <c r="N167" s="120"/>
      <c r="O167" s="10"/>
      <c r="P167" s="10"/>
      <c r="Q167" s="10"/>
      <c r="R167" s="10"/>
      <c r="S167" s="10"/>
      <c r="T167" s="10"/>
      <c r="U167" s="10"/>
      <c r="V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1:5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20"/>
      <c r="M168" s="120"/>
      <c r="N168" s="120"/>
      <c r="O168" s="10"/>
      <c r="P168" s="10"/>
      <c r="Q168" s="10"/>
      <c r="R168" s="10"/>
      <c r="S168" s="10"/>
      <c r="T168" s="10"/>
      <c r="U168" s="10"/>
      <c r="V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1:5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20"/>
      <c r="M169" s="120"/>
      <c r="N169" s="120"/>
      <c r="O169" s="10"/>
      <c r="P169" s="10"/>
      <c r="Q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1:5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20"/>
      <c r="M170" s="120"/>
      <c r="N170" s="120"/>
      <c r="O170" s="10"/>
      <c r="P170" s="10"/>
      <c r="Q170" s="10"/>
      <c r="R170" s="10"/>
      <c r="S170" s="10"/>
      <c r="T170" s="10"/>
      <c r="U170" s="10"/>
      <c r="V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1:5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20"/>
      <c r="M171" s="120"/>
      <c r="N171" s="120"/>
      <c r="O171" s="10"/>
      <c r="P171" s="10"/>
      <c r="Q171" s="10"/>
      <c r="R171" s="10"/>
      <c r="S171" s="10"/>
      <c r="T171" s="10"/>
      <c r="U171" s="10"/>
      <c r="V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1:5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20"/>
      <c r="M172" s="120"/>
      <c r="N172" s="120"/>
      <c r="O172" s="10"/>
      <c r="P172" s="10"/>
      <c r="Q172" s="10"/>
      <c r="R172" s="10"/>
      <c r="S172" s="10"/>
      <c r="T172" s="10"/>
      <c r="U172" s="10"/>
      <c r="V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1:5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20"/>
      <c r="M173" s="120"/>
      <c r="N173" s="120"/>
      <c r="O173" s="10"/>
      <c r="P173" s="10"/>
      <c r="Q173" s="10"/>
      <c r="R173" s="10"/>
      <c r="S173" s="10"/>
      <c r="T173" s="10"/>
      <c r="U173" s="10"/>
      <c r="V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1:5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20"/>
      <c r="M174" s="120"/>
      <c r="N174" s="120"/>
      <c r="O174" s="10"/>
      <c r="P174" s="10"/>
      <c r="Q174" s="10"/>
      <c r="R174" s="10"/>
      <c r="S174" s="10"/>
      <c r="T174" s="10"/>
      <c r="U174" s="10"/>
      <c r="V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1:5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20"/>
      <c r="M175" s="120"/>
      <c r="N175" s="120"/>
      <c r="O175" s="10"/>
      <c r="P175" s="10"/>
      <c r="Q175" s="10"/>
      <c r="R175" s="10"/>
      <c r="S175" s="10"/>
      <c r="T175" s="10"/>
      <c r="U175" s="10"/>
      <c r="V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1:5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20"/>
      <c r="M176" s="120"/>
      <c r="N176" s="120"/>
      <c r="O176" s="10"/>
      <c r="P176" s="10"/>
      <c r="Q176" s="10"/>
      <c r="R176" s="10"/>
      <c r="S176" s="10"/>
      <c r="T176" s="10"/>
      <c r="U176" s="10"/>
      <c r="V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1:5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20"/>
      <c r="M177" s="120"/>
      <c r="N177" s="120"/>
      <c r="O177" s="10"/>
      <c r="P177" s="10"/>
      <c r="Q177" s="10"/>
      <c r="R177" s="10"/>
      <c r="S177" s="10"/>
      <c r="T177" s="10"/>
      <c r="U177" s="10"/>
      <c r="V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1:5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20"/>
      <c r="M178" s="120"/>
      <c r="N178" s="120"/>
      <c r="O178" s="10"/>
      <c r="P178" s="10"/>
      <c r="Q178" s="10"/>
      <c r="R178" s="10"/>
      <c r="S178" s="10"/>
      <c r="T178" s="10"/>
      <c r="U178" s="10"/>
      <c r="V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1:5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20"/>
      <c r="M179" s="120"/>
      <c r="N179" s="120"/>
      <c r="O179" s="10"/>
      <c r="P179" s="10"/>
      <c r="Q179" s="10"/>
      <c r="R179" s="10"/>
      <c r="S179" s="10"/>
      <c r="T179" s="10"/>
      <c r="U179" s="10"/>
      <c r="V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</row>
    <row r="180" spans="1:5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20"/>
      <c r="M180" s="120"/>
      <c r="N180" s="120"/>
      <c r="O180" s="10"/>
      <c r="P180" s="10"/>
      <c r="Q180" s="10"/>
      <c r="R180" s="10"/>
      <c r="S180" s="10"/>
      <c r="T180" s="10"/>
      <c r="U180" s="10"/>
      <c r="V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1:5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20"/>
      <c r="M181" s="120"/>
      <c r="N181" s="120"/>
      <c r="O181" s="10"/>
      <c r="P181" s="10"/>
      <c r="Q181" s="10"/>
      <c r="R181" s="10"/>
      <c r="S181" s="10"/>
      <c r="T181" s="10"/>
      <c r="U181" s="10"/>
      <c r="V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1:5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20"/>
      <c r="M182" s="120"/>
      <c r="N182" s="120"/>
      <c r="O182" s="10"/>
      <c r="P182" s="10"/>
      <c r="Q182" s="10"/>
      <c r="R182" s="10"/>
      <c r="S182" s="10"/>
      <c r="T182" s="10"/>
      <c r="U182" s="10"/>
      <c r="V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1:5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20"/>
      <c r="M183" s="120"/>
      <c r="N183" s="120"/>
      <c r="O183" s="10"/>
      <c r="P183" s="10"/>
      <c r="Q183" s="10"/>
      <c r="R183" s="10"/>
      <c r="S183" s="10"/>
      <c r="T183" s="10"/>
      <c r="U183" s="10"/>
      <c r="V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1:5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20"/>
      <c r="M184" s="120"/>
      <c r="N184" s="120"/>
      <c r="O184" s="10"/>
      <c r="P184" s="10"/>
      <c r="Q184" s="10"/>
      <c r="R184" s="10"/>
      <c r="S184" s="10"/>
      <c r="T184" s="10"/>
      <c r="U184" s="10"/>
      <c r="V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1:5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20"/>
      <c r="M185" s="120"/>
      <c r="N185" s="120"/>
      <c r="O185" s="10"/>
      <c r="P185" s="10"/>
      <c r="Q185" s="10"/>
      <c r="R185" s="10"/>
      <c r="S185" s="10"/>
      <c r="T185" s="10"/>
      <c r="U185" s="10"/>
      <c r="V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1:5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20"/>
      <c r="M186" s="120"/>
      <c r="N186" s="120"/>
      <c r="O186" s="10"/>
      <c r="P186" s="10"/>
      <c r="Q186" s="10"/>
      <c r="R186" s="10"/>
      <c r="S186" s="10"/>
      <c r="T186" s="10"/>
      <c r="U186" s="10"/>
      <c r="V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1:5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20"/>
      <c r="M187" s="120"/>
      <c r="N187" s="120"/>
      <c r="O187" s="10"/>
      <c r="P187" s="10"/>
      <c r="Q187" s="10"/>
      <c r="R187" s="10"/>
      <c r="S187" s="10"/>
      <c r="T187" s="10"/>
      <c r="U187" s="10"/>
      <c r="V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1:5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20"/>
      <c r="M188" s="120"/>
      <c r="N188" s="120"/>
      <c r="O188" s="10"/>
      <c r="P188" s="10"/>
      <c r="Q188" s="10"/>
      <c r="R188" s="10"/>
      <c r="S188" s="10"/>
      <c r="T188" s="10"/>
      <c r="U188" s="10"/>
      <c r="V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1:5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20"/>
      <c r="M189" s="120"/>
      <c r="N189" s="120"/>
      <c r="O189" s="10"/>
      <c r="P189" s="10"/>
      <c r="Q189" s="10"/>
      <c r="R189" s="10"/>
      <c r="S189" s="10"/>
      <c r="T189" s="10"/>
      <c r="U189" s="10"/>
      <c r="V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1:5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20"/>
      <c r="M190" s="120"/>
      <c r="N190" s="120"/>
      <c r="O190" s="10"/>
      <c r="P190" s="10"/>
      <c r="Q190" s="10"/>
      <c r="R190" s="10"/>
      <c r="S190" s="10"/>
      <c r="T190" s="10"/>
      <c r="U190" s="10"/>
      <c r="V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1:5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20"/>
      <c r="M191" s="120"/>
      <c r="N191" s="120"/>
      <c r="O191" s="10"/>
      <c r="P191" s="10"/>
      <c r="Q191" s="10"/>
      <c r="R191" s="10"/>
      <c r="S191" s="10"/>
      <c r="T191" s="10"/>
      <c r="U191" s="10"/>
      <c r="V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1:5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20"/>
      <c r="M192" s="120"/>
      <c r="N192" s="120"/>
      <c r="O192" s="10"/>
      <c r="P192" s="10"/>
      <c r="Q192" s="10"/>
      <c r="R192" s="10"/>
      <c r="S192" s="10"/>
      <c r="T192" s="10"/>
      <c r="U192" s="10"/>
      <c r="V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1:5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20"/>
      <c r="M193" s="120"/>
      <c r="N193" s="120"/>
      <c r="O193" s="10"/>
      <c r="P193" s="10"/>
      <c r="Q193" s="10"/>
      <c r="R193" s="10"/>
      <c r="S193" s="10"/>
      <c r="T193" s="10"/>
      <c r="U193" s="10"/>
      <c r="V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1:5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20"/>
      <c r="M194" s="120"/>
      <c r="N194" s="120"/>
      <c r="O194" s="10"/>
      <c r="P194" s="10"/>
      <c r="Q194" s="10"/>
      <c r="R194" s="10"/>
      <c r="S194" s="10"/>
      <c r="T194" s="10"/>
      <c r="U194" s="10"/>
      <c r="V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1:5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20"/>
      <c r="M195" s="120"/>
      <c r="N195" s="120"/>
      <c r="O195" s="10"/>
      <c r="P195" s="10"/>
      <c r="Q195" s="10"/>
      <c r="R195" s="10"/>
      <c r="S195" s="10"/>
      <c r="T195" s="10"/>
      <c r="U195" s="10"/>
      <c r="V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1:5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20"/>
      <c r="M196" s="120"/>
      <c r="N196" s="120"/>
      <c r="O196" s="10"/>
      <c r="P196" s="10"/>
      <c r="Q196" s="10"/>
      <c r="R196" s="10"/>
      <c r="S196" s="10"/>
      <c r="T196" s="10"/>
      <c r="U196" s="10"/>
      <c r="V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1:5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20"/>
      <c r="M197" s="120"/>
      <c r="N197" s="120"/>
      <c r="O197" s="10"/>
      <c r="P197" s="10"/>
      <c r="Q197" s="10"/>
      <c r="R197" s="10"/>
      <c r="S197" s="10"/>
      <c r="T197" s="10"/>
      <c r="U197" s="10"/>
      <c r="V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1:5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20"/>
      <c r="M198" s="120"/>
      <c r="N198" s="120"/>
      <c r="O198" s="10"/>
      <c r="P198" s="10"/>
      <c r="Q198" s="10"/>
      <c r="R198" s="10"/>
      <c r="S198" s="10"/>
      <c r="T198" s="10"/>
      <c r="U198" s="10"/>
      <c r="V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1:5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20"/>
      <c r="M199" s="120"/>
      <c r="N199" s="120"/>
      <c r="O199" s="10"/>
      <c r="P199" s="10"/>
      <c r="Q199" s="10"/>
      <c r="R199" s="10"/>
      <c r="S199" s="10"/>
      <c r="T199" s="10"/>
      <c r="U199" s="10"/>
      <c r="V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1:5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20"/>
      <c r="M200" s="120"/>
      <c r="N200" s="120"/>
      <c r="O200" s="10"/>
      <c r="P200" s="10"/>
      <c r="Q200" s="10"/>
      <c r="R200" s="10"/>
      <c r="S200" s="10"/>
      <c r="T200" s="10"/>
      <c r="U200" s="10"/>
      <c r="V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1:52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20"/>
      <c r="M201" s="120"/>
      <c r="N201" s="120"/>
      <c r="O201" s="10"/>
      <c r="P201" s="10"/>
      <c r="Q201" s="10"/>
      <c r="R201" s="10"/>
      <c r="S201" s="10"/>
      <c r="T201" s="10"/>
      <c r="U201" s="10"/>
      <c r="V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1:5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20"/>
      <c r="M202" s="120"/>
      <c r="N202" s="120"/>
      <c r="O202" s="10"/>
      <c r="P202" s="10"/>
      <c r="Q202" s="10"/>
      <c r="R202" s="10"/>
      <c r="S202" s="10"/>
      <c r="T202" s="10"/>
      <c r="U202" s="10"/>
      <c r="V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1:52" ht="12.9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20"/>
      <c r="M203" s="120"/>
      <c r="N203" s="120"/>
      <c r="O203" s="10"/>
      <c r="P203" s="10"/>
      <c r="Q203" s="10"/>
      <c r="R203" s="10"/>
      <c r="S203" s="10"/>
      <c r="T203" s="10"/>
      <c r="U203" s="10"/>
      <c r="V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1:52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20"/>
      <c r="M204" s="120"/>
      <c r="N204" s="120"/>
      <c r="O204" s="10"/>
      <c r="P204" s="10"/>
      <c r="Q204" s="10"/>
      <c r="R204" s="10"/>
      <c r="S204" s="10"/>
      <c r="T204" s="10"/>
      <c r="U204" s="10"/>
      <c r="V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1:52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20"/>
      <c r="M205" s="120"/>
      <c r="N205" s="120"/>
      <c r="O205" s="10"/>
      <c r="P205" s="10"/>
      <c r="Q205" s="10"/>
      <c r="R205" s="10"/>
      <c r="S205" s="10"/>
      <c r="T205" s="10"/>
      <c r="U205" s="10"/>
      <c r="V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1:52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20"/>
      <c r="M206" s="120"/>
      <c r="N206" s="120"/>
      <c r="O206" s="10"/>
      <c r="P206" s="10"/>
      <c r="Q206" s="10"/>
      <c r="R206" s="10"/>
      <c r="S206" s="10"/>
      <c r="T206" s="10"/>
      <c r="U206" s="10"/>
      <c r="V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</row>
    <row r="207" spans="1:52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20"/>
      <c r="M207" s="120"/>
      <c r="N207" s="120"/>
      <c r="O207" s="10"/>
      <c r="P207" s="10"/>
      <c r="Q207" s="10"/>
      <c r="R207" s="10"/>
      <c r="S207" s="10"/>
      <c r="T207" s="10"/>
      <c r="U207" s="10"/>
      <c r="V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</row>
    <row r="208" spans="1:52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20"/>
      <c r="M208" s="120"/>
      <c r="N208" s="120"/>
      <c r="O208" s="10"/>
      <c r="P208" s="10"/>
      <c r="Q208" s="10"/>
      <c r="R208" s="10"/>
      <c r="S208" s="10"/>
      <c r="T208" s="10"/>
      <c r="U208" s="10"/>
      <c r="V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</row>
    <row r="209" spans="1:52" ht="12.9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20"/>
      <c r="M209" s="120"/>
      <c r="N209" s="120"/>
      <c r="O209" s="10"/>
      <c r="P209" s="10"/>
      <c r="Q209" s="10"/>
      <c r="R209" s="10"/>
      <c r="S209" s="10"/>
      <c r="T209" s="10"/>
      <c r="U209" s="10"/>
      <c r="V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</row>
    <row r="210" spans="1:52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20"/>
      <c r="M210" s="120"/>
      <c r="N210" s="120"/>
      <c r="O210" s="10"/>
      <c r="P210" s="10"/>
      <c r="Q210" s="10"/>
      <c r="R210" s="10"/>
      <c r="S210" s="10"/>
      <c r="T210" s="10"/>
      <c r="U210" s="10"/>
      <c r="V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</row>
    <row r="211" spans="1:52" ht="14.1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20"/>
      <c r="M211" s="120"/>
      <c r="N211" s="120"/>
      <c r="O211" s="10"/>
      <c r="P211" s="10"/>
      <c r="Q211" s="10"/>
      <c r="R211" s="10"/>
      <c r="S211" s="10"/>
      <c r="T211" s="10"/>
      <c r="U211" s="10"/>
      <c r="V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</row>
    <row r="212" spans="1:52" ht="12.9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20"/>
      <c r="M212" s="120"/>
      <c r="N212" s="120"/>
      <c r="O212" s="10"/>
      <c r="P212" s="10"/>
      <c r="Q212" s="10"/>
      <c r="R212" s="10"/>
      <c r="S212" s="10"/>
      <c r="T212" s="10"/>
      <c r="U212" s="10"/>
      <c r="V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</row>
    <row r="213" spans="1:52" ht="12.9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20"/>
      <c r="M213" s="120"/>
      <c r="N213" s="120"/>
      <c r="O213" s="10"/>
      <c r="P213" s="10"/>
      <c r="Q213" s="10"/>
      <c r="R213" s="10"/>
      <c r="S213" s="10"/>
      <c r="T213" s="10"/>
      <c r="U213" s="10"/>
      <c r="V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</row>
    <row r="214" spans="1:52" ht="12.9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20"/>
      <c r="M214" s="120"/>
      <c r="N214" s="120"/>
      <c r="O214" s="10"/>
      <c r="P214" s="10"/>
      <c r="Q214" s="10"/>
      <c r="R214" s="10"/>
      <c r="S214" s="10"/>
      <c r="T214" s="10"/>
      <c r="U214" s="10"/>
      <c r="V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</row>
    <row r="215" spans="1:52" ht="12.9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20"/>
      <c r="M215" s="120"/>
      <c r="N215" s="120"/>
      <c r="O215" s="10"/>
      <c r="P215" s="10"/>
      <c r="Q215" s="10"/>
      <c r="R215" s="10"/>
      <c r="S215" s="10"/>
      <c r="T215" s="10"/>
      <c r="U215" s="10"/>
      <c r="V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</row>
    <row r="216" spans="1:52" ht="12.9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20"/>
      <c r="M216" s="120"/>
      <c r="N216" s="120"/>
      <c r="O216" s="10"/>
      <c r="P216" s="10"/>
      <c r="Q216" s="10"/>
      <c r="R216" s="10"/>
      <c r="S216" s="10"/>
      <c r="T216" s="10"/>
      <c r="U216" s="10"/>
      <c r="V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</row>
    <row r="217" spans="1:52" ht="12.9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20"/>
      <c r="M217" s="120"/>
      <c r="N217" s="120"/>
      <c r="O217" s="10"/>
      <c r="P217" s="10"/>
      <c r="Q217" s="10"/>
      <c r="R217" s="10"/>
      <c r="S217" s="10"/>
      <c r="T217" s="10"/>
      <c r="U217" s="10"/>
      <c r="V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</row>
    <row r="218" spans="1:52" ht="12.9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20"/>
      <c r="M218" s="120"/>
      <c r="N218" s="120"/>
      <c r="O218" s="10"/>
      <c r="P218" s="10"/>
      <c r="Q218" s="10"/>
      <c r="R218" s="10"/>
      <c r="S218" s="10"/>
      <c r="T218" s="10"/>
      <c r="U218" s="10"/>
      <c r="V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</row>
    <row r="219" spans="1:52" ht="12.95" customHeight="1" x14ac:dyDescent="0.25">
      <c r="A219" s="10"/>
      <c r="B219" s="10"/>
      <c r="C219" s="10"/>
      <c r="D219" s="10"/>
      <c r="E219" s="10"/>
      <c r="F219" s="8"/>
      <c r="G219" s="8"/>
      <c r="H219" s="8"/>
      <c r="I219" s="10"/>
      <c r="J219" s="10"/>
      <c r="K219" s="10"/>
      <c r="L219" s="120"/>
      <c r="M219" s="120"/>
      <c r="N219" s="120"/>
      <c r="O219" s="10"/>
      <c r="P219" s="10"/>
      <c r="Q219" s="10"/>
      <c r="R219" s="10"/>
      <c r="S219" s="10"/>
      <c r="T219" s="10"/>
      <c r="U219" s="10"/>
      <c r="V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</row>
    <row r="220" spans="1:52" ht="12.9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20"/>
      <c r="M220" s="120"/>
      <c r="N220" s="120"/>
      <c r="O220" s="10"/>
      <c r="P220" s="10"/>
      <c r="Q220" s="10"/>
      <c r="R220" s="10"/>
      <c r="S220" s="10"/>
      <c r="T220" s="10"/>
      <c r="U220" s="10"/>
      <c r="V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</row>
    <row r="221" spans="1:52" ht="12.9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20"/>
      <c r="M221" s="120"/>
      <c r="N221" s="120"/>
      <c r="O221" s="10"/>
      <c r="P221" s="10"/>
      <c r="Q221" s="10"/>
      <c r="R221" s="10"/>
      <c r="S221" s="10"/>
      <c r="T221" s="10"/>
      <c r="U221" s="10"/>
      <c r="V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1:52" ht="12.9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20"/>
      <c r="M222" s="120"/>
      <c r="N222" s="120"/>
      <c r="O222" s="10"/>
      <c r="P222" s="10"/>
      <c r="Q222" s="10"/>
      <c r="R222" s="10"/>
      <c r="S222" s="10"/>
      <c r="T222" s="10"/>
      <c r="U222" s="10"/>
      <c r="V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</row>
    <row r="223" spans="1:52" ht="12.9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20"/>
      <c r="M223" s="120"/>
      <c r="N223" s="120"/>
      <c r="O223" s="10"/>
      <c r="P223" s="10"/>
      <c r="Q223" s="10"/>
      <c r="R223" s="10"/>
      <c r="S223" s="10"/>
      <c r="T223" s="10"/>
      <c r="U223" s="10"/>
      <c r="V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1:52" ht="12.9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20"/>
      <c r="M224" s="120"/>
      <c r="N224" s="120"/>
      <c r="O224" s="10"/>
      <c r="P224" s="10"/>
      <c r="Q224" s="10"/>
      <c r="R224" s="10"/>
      <c r="S224" s="10"/>
      <c r="T224" s="10"/>
      <c r="U224" s="10"/>
      <c r="V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</row>
    <row r="225" spans="1:52" ht="12.9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20"/>
      <c r="M225" s="120"/>
      <c r="N225" s="120"/>
      <c r="O225" s="10"/>
      <c r="P225" s="10"/>
      <c r="Q225" s="10"/>
      <c r="R225" s="10"/>
      <c r="S225" s="10"/>
      <c r="T225" s="10"/>
      <c r="U225" s="10"/>
      <c r="V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1:52" ht="12.9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20"/>
      <c r="M226" s="120"/>
      <c r="N226" s="120"/>
      <c r="O226" s="10"/>
      <c r="P226" s="10"/>
      <c r="Q226" s="10"/>
      <c r="R226" s="10"/>
      <c r="S226" s="10"/>
      <c r="T226" s="10"/>
      <c r="U226" s="10"/>
      <c r="V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</row>
    <row r="227" spans="1:52" ht="12.9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20"/>
      <c r="M227" s="120"/>
      <c r="N227" s="120"/>
      <c r="O227" s="10"/>
      <c r="P227" s="10"/>
      <c r="Q227" s="10"/>
      <c r="R227" s="10"/>
      <c r="S227" s="10"/>
      <c r="T227" s="10"/>
      <c r="U227" s="10"/>
      <c r="V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1:52" ht="12.95" customHeight="1" x14ac:dyDescent="0.25">
      <c r="A228" s="10"/>
      <c r="B228" s="10"/>
      <c r="C228" s="10"/>
      <c r="D228" s="10"/>
      <c r="E228" s="10"/>
      <c r="F228" s="8"/>
      <c r="G228" s="8"/>
      <c r="H228" s="8"/>
      <c r="I228" s="10"/>
      <c r="J228" s="10"/>
      <c r="K228" s="10"/>
      <c r="L228" s="120"/>
      <c r="M228" s="120"/>
      <c r="N228" s="120"/>
      <c r="O228" s="10"/>
      <c r="P228" s="10"/>
      <c r="Q228" s="10"/>
      <c r="R228" s="10"/>
      <c r="S228" s="10"/>
      <c r="T228" s="10"/>
      <c r="U228" s="10"/>
      <c r="V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</row>
  </sheetData>
  <phoneticPr fontId="0" type="noConversion"/>
  <printOptions horizontalCentered="1"/>
  <pageMargins left="0.57999999999999996" right="0.64" top="0.25" bottom="0.6" header="0.5" footer="0.31"/>
  <pageSetup scale="70" orientation="landscape" verticalDpi="300" r:id="rId1"/>
  <headerFooter alignWithMargins="0">
    <oddFooter>&amp;L&amp;D&amp;C&amp;16Page 5&amp;R&amp;10r:\app15\appn bills comparison\&amp;F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18"/>
  <sheetViews>
    <sheetView showOutlineSymbols="0" zoomScale="80" zoomScaleNormal="80" workbookViewId="0">
      <selection activeCell="A2" sqref="A2"/>
    </sheetView>
  </sheetViews>
  <sheetFormatPr defaultColWidth="9.75" defaultRowHeight="15.75" x14ac:dyDescent="0.25"/>
  <cols>
    <col min="1" max="1" width="1.75" style="9" customWidth="1"/>
    <col min="2" max="2" width="2.625" style="9" customWidth="1"/>
    <col min="3" max="3" width="30.125" style="9" customWidth="1"/>
    <col min="4" max="4" width="2.75" style="9" customWidth="1"/>
    <col min="5" max="5" width="1.625" style="9" customWidth="1"/>
    <col min="6" max="6" width="14.375" style="9" customWidth="1"/>
    <col min="7" max="7" width="2.75" style="9" customWidth="1"/>
    <col min="8" max="8" width="14.875" style="9" customWidth="1"/>
    <col min="9" max="9" width="2.75" style="9" customWidth="1"/>
    <col min="10" max="10" width="14.25" style="9" customWidth="1"/>
    <col min="11" max="11" width="2.625" style="9" customWidth="1"/>
    <col min="12" max="12" width="13.75" style="100" customWidth="1"/>
    <col min="13" max="13" width="2.75" style="100" customWidth="1"/>
    <col min="14" max="14" width="14.75" style="100" customWidth="1"/>
    <col min="15" max="15" width="2.75" style="9" customWidth="1"/>
    <col min="16" max="16" width="15.125" style="9" customWidth="1"/>
    <col min="17" max="17" width="6.375" style="9" customWidth="1"/>
    <col min="18" max="18" width="14.625" style="9" customWidth="1"/>
    <col min="19" max="19" width="2.75" style="9" customWidth="1"/>
    <col min="20" max="20" width="10.25" style="9" customWidth="1"/>
    <col min="21" max="21" width="1.75" style="9" hidden="1" customWidth="1"/>
    <col min="22" max="22" width="6.75" style="9" customWidth="1"/>
    <col min="23" max="23" width="11.625" style="9" bestFit="1" customWidth="1"/>
    <col min="24" max="16384" width="9.75" style="9"/>
  </cols>
  <sheetData>
    <row r="1" spans="1:22" ht="81.75" customHeight="1" x14ac:dyDescent="0.3">
      <c r="A1" s="162" t="s">
        <v>104</v>
      </c>
      <c r="B1" s="120"/>
      <c r="C1" s="120"/>
      <c r="D1" s="120"/>
      <c r="E1" s="120"/>
      <c r="F1" s="120"/>
      <c r="G1" s="84"/>
      <c r="H1" s="84"/>
      <c r="I1" s="10"/>
      <c r="J1" s="10"/>
      <c r="K1" s="1" t="s">
        <v>42</v>
      </c>
      <c r="L1" s="90"/>
      <c r="M1" s="90"/>
      <c r="N1" s="90"/>
      <c r="O1" s="10"/>
      <c r="P1" s="10"/>
      <c r="Q1" s="10"/>
      <c r="R1" s="10"/>
      <c r="S1" s="10"/>
      <c r="T1" s="10"/>
      <c r="U1" s="10"/>
      <c r="V1" s="10"/>
    </row>
    <row r="2" spans="1:22" ht="17.25" customHeight="1" x14ac:dyDescent="0.25">
      <c r="A2" s="154"/>
      <c r="B2" s="2"/>
      <c r="C2" s="2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91"/>
      <c r="G3" s="91"/>
      <c r="H3" s="91"/>
      <c r="I3" s="91"/>
      <c r="J3" s="91"/>
      <c r="K3" s="91"/>
      <c r="L3" s="207"/>
      <c r="M3" s="207"/>
      <c r="N3" s="209" t="s">
        <v>105</v>
      </c>
      <c r="O3" s="207"/>
      <c r="P3" s="207"/>
      <c r="Q3" s="100"/>
      <c r="R3" s="2"/>
      <c r="S3" s="2"/>
      <c r="T3" s="2"/>
      <c r="U3" s="10"/>
      <c r="V3" s="10"/>
    </row>
    <row r="4" spans="1:22" ht="15.75" customHeight="1" x14ac:dyDescent="0.25">
      <c r="A4" s="10"/>
      <c r="B4" s="10"/>
      <c r="C4" s="10"/>
      <c r="D4" s="10"/>
      <c r="E4" s="10"/>
      <c r="F4" s="92" t="s">
        <v>94</v>
      </c>
      <c r="G4" s="91"/>
      <c r="H4" s="91"/>
      <c r="I4" s="91"/>
      <c r="J4" s="91"/>
      <c r="K4" s="90"/>
      <c r="L4" s="92" t="s">
        <v>106</v>
      </c>
      <c r="M4" s="91"/>
      <c r="N4" s="91"/>
      <c r="O4" s="91"/>
      <c r="P4" s="91"/>
      <c r="Q4" s="100"/>
      <c r="R4" s="10"/>
      <c r="S4" s="10"/>
      <c r="T4" s="10"/>
      <c r="U4" s="10"/>
      <c r="V4" s="10"/>
    </row>
    <row r="5" spans="1:22" ht="12.95" customHeight="1" x14ac:dyDescent="0.25">
      <c r="A5" s="10"/>
      <c r="B5" s="10"/>
      <c r="C5" s="10"/>
      <c r="D5" s="10"/>
      <c r="E5" s="10"/>
      <c r="F5" s="109" t="s">
        <v>1</v>
      </c>
      <c r="G5" s="110"/>
      <c r="H5" s="109" t="s">
        <v>1</v>
      </c>
      <c r="I5" s="111"/>
      <c r="J5" s="109" t="s">
        <v>2</v>
      </c>
      <c r="K5" s="110"/>
      <c r="L5" s="82" t="s">
        <v>52</v>
      </c>
      <c r="M5" s="83"/>
      <c r="N5" s="82" t="s">
        <v>52</v>
      </c>
      <c r="O5" s="111"/>
      <c r="P5" s="109" t="s">
        <v>2</v>
      </c>
      <c r="Q5" s="100"/>
      <c r="R5" s="3" t="s">
        <v>3</v>
      </c>
      <c r="S5" s="2"/>
      <c r="T5" s="2"/>
      <c r="U5" s="10"/>
      <c r="V5" s="10"/>
    </row>
    <row r="6" spans="1:22" ht="12.95" customHeight="1" x14ac:dyDescent="0.25">
      <c r="A6" s="10"/>
      <c r="B6" s="10"/>
      <c r="C6" s="10"/>
      <c r="D6" s="10"/>
      <c r="E6" s="10"/>
      <c r="F6" s="93" t="s">
        <v>95</v>
      </c>
      <c r="G6" s="94"/>
      <c r="H6" s="93" t="s">
        <v>96</v>
      </c>
      <c r="I6" s="111"/>
      <c r="J6" s="93" t="s">
        <v>4</v>
      </c>
      <c r="K6" s="94"/>
      <c r="L6" s="93" t="s">
        <v>107</v>
      </c>
      <c r="M6" s="94"/>
      <c r="N6" s="93" t="s">
        <v>108</v>
      </c>
      <c r="O6" s="111"/>
      <c r="P6" s="93" t="s">
        <v>4</v>
      </c>
      <c r="Q6" s="100"/>
      <c r="R6" s="5" t="s">
        <v>5</v>
      </c>
      <c r="S6" s="5"/>
      <c r="T6" s="5" t="s">
        <v>6</v>
      </c>
      <c r="U6" s="22"/>
      <c r="V6" s="22"/>
    </row>
    <row r="7" spans="1:22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90"/>
      <c r="M7" s="90"/>
      <c r="N7" s="90"/>
      <c r="O7" s="10"/>
      <c r="P7" s="10"/>
      <c r="Q7" s="10"/>
      <c r="R7" s="10"/>
      <c r="S7" s="10"/>
      <c r="T7" s="10"/>
      <c r="U7" s="10"/>
      <c r="V7" s="10"/>
    </row>
    <row r="8" spans="1:22" ht="15" customHeight="1" x14ac:dyDescent="0.25">
      <c r="A8" s="10"/>
      <c r="B8" s="10"/>
      <c r="C8" s="10" t="s">
        <v>0</v>
      </c>
      <c r="E8" s="10"/>
      <c r="F8" s="57">
        <f>+UH!G12</f>
        <v>187980925</v>
      </c>
      <c r="G8" s="57"/>
      <c r="H8" s="57">
        <f>+UH!I12</f>
        <v>187980925</v>
      </c>
      <c r="I8" s="57"/>
      <c r="J8" s="57">
        <f>F8+H8</f>
        <v>375961850</v>
      </c>
      <c r="K8" s="57"/>
      <c r="L8" s="130">
        <f>+UH!M12</f>
        <v>193259784</v>
      </c>
      <c r="M8" s="130"/>
      <c r="N8" s="130">
        <f>+UH!O12</f>
        <v>193259783</v>
      </c>
      <c r="O8" s="133"/>
      <c r="P8" s="133">
        <f t="shared" ref="P8:P13" si="0">L8+N8</f>
        <v>386519567</v>
      </c>
      <c r="Q8" s="60"/>
      <c r="R8" s="57">
        <f t="shared" ref="R8:R13" si="1">P8-J8</f>
        <v>10557717</v>
      </c>
      <c r="S8" s="10"/>
      <c r="T8" s="11">
        <f>P8/J8-1</f>
        <v>2.8081883840075816E-2</v>
      </c>
      <c r="U8" s="10"/>
      <c r="V8" s="10"/>
    </row>
    <row r="9" spans="1:22" ht="15" customHeight="1" x14ac:dyDescent="0.25">
      <c r="A9" s="10"/>
      <c r="B9" s="10"/>
      <c r="C9" s="10" t="s">
        <v>32</v>
      </c>
      <c r="E9" s="10"/>
      <c r="F9" s="53">
        <f>+UHCL!F11</f>
        <v>35166170</v>
      </c>
      <c r="G9" s="53"/>
      <c r="H9" s="53">
        <f>+UHCL!H11</f>
        <v>35166171</v>
      </c>
      <c r="I9" s="53"/>
      <c r="J9" s="53">
        <f>F9+H9</f>
        <v>70332341</v>
      </c>
      <c r="K9" s="56"/>
      <c r="L9" s="131">
        <f>+UHCL!L11</f>
        <v>33218548</v>
      </c>
      <c r="M9" s="131"/>
      <c r="N9" s="131">
        <f>+UHCL!N11</f>
        <v>33218549</v>
      </c>
      <c r="O9" s="134"/>
      <c r="P9" s="134">
        <f t="shared" si="0"/>
        <v>66437097</v>
      </c>
      <c r="Q9" s="56"/>
      <c r="R9" s="53">
        <f t="shared" si="1"/>
        <v>-3895244</v>
      </c>
      <c r="S9" s="10"/>
      <c r="T9" s="11">
        <f>P9/J9-1</f>
        <v>-5.5383397518362187E-2</v>
      </c>
      <c r="U9" s="10"/>
      <c r="V9" s="10"/>
    </row>
    <row r="10" spans="1:22" ht="15" customHeight="1" x14ac:dyDescent="0.25">
      <c r="A10" s="10"/>
      <c r="B10" s="10"/>
      <c r="C10" s="10" t="s">
        <v>33</v>
      </c>
      <c r="E10" s="10"/>
      <c r="F10" s="53">
        <f>+UHD!F11</f>
        <v>33972863</v>
      </c>
      <c r="G10" s="53"/>
      <c r="H10" s="53">
        <f>+UHD!H11</f>
        <v>33972864</v>
      </c>
      <c r="I10" s="53"/>
      <c r="J10" s="53">
        <f>F10+H10</f>
        <v>67945727</v>
      </c>
      <c r="K10" s="56"/>
      <c r="L10" s="131">
        <f>+UHD!L11</f>
        <v>35204707</v>
      </c>
      <c r="M10" s="131"/>
      <c r="N10" s="131">
        <f>+UHD!N11</f>
        <v>35204708</v>
      </c>
      <c r="O10" s="134"/>
      <c r="P10" s="134">
        <f t="shared" si="0"/>
        <v>70409415</v>
      </c>
      <c r="Q10" s="56"/>
      <c r="R10" s="53">
        <f t="shared" si="1"/>
        <v>2463688</v>
      </c>
      <c r="S10" s="10"/>
      <c r="T10" s="11">
        <f>P10/J10-1</f>
        <v>3.6259645878835123E-2</v>
      </c>
      <c r="U10" s="10"/>
      <c r="V10" s="10"/>
    </row>
    <row r="11" spans="1:22" ht="15" customHeight="1" x14ac:dyDescent="0.25">
      <c r="A11" s="10"/>
      <c r="B11" s="10"/>
      <c r="C11" s="10" t="s">
        <v>34</v>
      </c>
      <c r="D11" s="10"/>
      <c r="E11" s="10"/>
      <c r="F11" s="53">
        <f>+UHV!F11</f>
        <v>14215015</v>
      </c>
      <c r="G11" s="53"/>
      <c r="H11" s="53">
        <f>+UHV!H11</f>
        <v>14215013</v>
      </c>
      <c r="I11" s="53"/>
      <c r="J11" s="53">
        <f>F11+H11</f>
        <v>28430028</v>
      </c>
      <c r="K11" s="56"/>
      <c r="L11" s="131">
        <f>+UHV!L11</f>
        <v>12719835</v>
      </c>
      <c r="M11" s="131"/>
      <c r="N11" s="131">
        <f>+UHV!N11</f>
        <v>12719834</v>
      </c>
      <c r="O11" s="134"/>
      <c r="P11" s="134">
        <f t="shared" si="0"/>
        <v>25439669</v>
      </c>
      <c r="Q11" s="56"/>
      <c r="R11" s="53">
        <f t="shared" si="1"/>
        <v>-2990359</v>
      </c>
      <c r="S11" s="10"/>
      <c r="T11" s="11">
        <f>P11/J11-1</f>
        <v>-0.10518311835640826</v>
      </c>
      <c r="U11" s="10"/>
      <c r="V11" s="10"/>
    </row>
    <row r="12" spans="1:22" ht="15" hidden="1" customHeight="1" x14ac:dyDescent="0.25">
      <c r="A12" s="10"/>
      <c r="B12" s="10"/>
      <c r="C12" s="10" t="s">
        <v>40</v>
      </c>
      <c r="D12" s="10"/>
      <c r="E12" s="10"/>
      <c r="F12" s="53"/>
      <c r="G12" s="53"/>
      <c r="H12" s="53"/>
      <c r="I12" s="53"/>
      <c r="J12" s="53"/>
      <c r="K12" s="56"/>
      <c r="L12" s="131"/>
      <c r="M12" s="131"/>
      <c r="N12" s="131"/>
      <c r="O12" s="134"/>
      <c r="P12" s="134"/>
      <c r="Q12" s="56"/>
      <c r="R12" s="53"/>
      <c r="S12" s="10"/>
      <c r="T12" s="12"/>
      <c r="U12" s="10"/>
      <c r="V12" s="10"/>
    </row>
    <row r="13" spans="1:22" ht="15.95" customHeight="1" x14ac:dyDescent="0.25">
      <c r="A13" s="10"/>
      <c r="B13" s="10"/>
      <c r="C13" s="23" t="s">
        <v>13</v>
      </c>
      <c r="D13" s="10"/>
      <c r="E13" s="10"/>
      <c r="F13" s="54">
        <f>SUM(F8:F12)</f>
        <v>271334973</v>
      </c>
      <c r="G13" s="54"/>
      <c r="H13" s="54">
        <f>SUM(H7:H12)</f>
        <v>271334973</v>
      </c>
      <c r="I13" s="55"/>
      <c r="J13" s="54">
        <f>F13+H13</f>
        <v>542669946</v>
      </c>
      <c r="K13" s="56"/>
      <c r="L13" s="171">
        <f>SUM(L8:L12)</f>
        <v>274402874</v>
      </c>
      <c r="M13" s="171"/>
      <c r="N13" s="171">
        <f>SUM(N7:N12)</f>
        <v>274402874</v>
      </c>
      <c r="O13" s="55"/>
      <c r="P13" s="135">
        <f t="shared" si="0"/>
        <v>548805748</v>
      </c>
      <c r="Q13" s="56"/>
      <c r="R13" s="54">
        <f t="shared" si="1"/>
        <v>6135802</v>
      </c>
      <c r="S13" s="15"/>
      <c r="T13" s="16">
        <f>P13/J13-1</f>
        <v>1.1306692115947703E-2</v>
      </c>
      <c r="U13" s="10"/>
      <c r="V13" s="10"/>
    </row>
    <row r="14" spans="1:22" ht="5.25" customHeight="1" x14ac:dyDescent="0.25">
      <c r="A14" s="10"/>
      <c r="B14" s="10"/>
      <c r="C14" s="10"/>
      <c r="D14" s="10"/>
      <c r="E14" s="10"/>
      <c r="F14" s="56"/>
      <c r="G14" s="56"/>
      <c r="H14" s="56"/>
      <c r="I14" s="53"/>
      <c r="J14" s="56"/>
      <c r="K14" s="56"/>
      <c r="L14" s="132"/>
      <c r="M14" s="132"/>
      <c r="N14" s="132"/>
      <c r="O14" s="134"/>
      <c r="P14" s="136"/>
      <c r="Q14" s="56"/>
      <c r="R14" s="56"/>
      <c r="S14" s="10"/>
      <c r="T14" s="10"/>
      <c r="U14" s="10"/>
      <c r="V14" s="10"/>
    </row>
    <row r="15" spans="1:22" x14ac:dyDescent="0.25">
      <c r="A15" s="6" t="s">
        <v>14</v>
      </c>
      <c r="B15" s="10"/>
      <c r="C15" s="10"/>
      <c r="D15" s="10"/>
      <c r="E15" s="10"/>
      <c r="F15" s="53"/>
      <c r="G15" s="53"/>
      <c r="H15" s="53"/>
      <c r="I15" s="53"/>
      <c r="J15" s="53"/>
      <c r="K15" s="56"/>
      <c r="L15" s="131"/>
      <c r="M15" s="131"/>
      <c r="N15" s="131"/>
      <c r="O15" s="134"/>
      <c r="P15" s="134"/>
      <c r="Q15" s="56"/>
      <c r="R15" s="53"/>
      <c r="S15" s="10"/>
      <c r="T15" s="10"/>
      <c r="U15" s="10"/>
      <c r="V15" s="10"/>
    </row>
    <row r="16" spans="1:22" ht="15.95" customHeight="1" x14ac:dyDescent="0.25">
      <c r="A16" s="10"/>
      <c r="B16" s="10"/>
      <c r="C16" s="10" t="s">
        <v>0</v>
      </c>
      <c r="D16" s="10"/>
      <c r="E16" s="10"/>
      <c r="F16" s="53">
        <f>+UH!G32</f>
        <v>16594826</v>
      </c>
      <c r="G16" s="53"/>
      <c r="H16" s="53">
        <f>+UH!I32</f>
        <v>16594826</v>
      </c>
      <c r="I16" s="53"/>
      <c r="J16" s="53">
        <f>F16+H16</f>
        <v>33189652</v>
      </c>
      <c r="K16" s="56"/>
      <c r="L16" s="131">
        <f>+UH!M32</f>
        <v>0</v>
      </c>
      <c r="M16" s="131"/>
      <c r="N16" s="131">
        <f>+UH!O32</f>
        <v>0</v>
      </c>
      <c r="O16" s="134"/>
      <c r="P16" s="134">
        <f>L16+N16</f>
        <v>0</v>
      </c>
      <c r="Q16" s="56"/>
      <c r="R16" s="53">
        <f>P16-J16</f>
        <v>-33189652</v>
      </c>
      <c r="S16" s="10"/>
      <c r="T16" s="11">
        <f t="shared" ref="T16:T21" si="2">P16/J16-1</f>
        <v>-1</v>
      </c>
      <c r="U16" s="10"/>
      <c r="V16" s="10"/>
    </row>
    <row r="17" spans="1:22" ht="15.95" customHeight="1" x14ac:dyDescent="0.25">
      <c r="A17" s="10"/>
      <c r="B17" s="10"/>
      <c r="C17" s="10" t="s">
        <v>32</v>
      </c>
      <c r="D17" s="10"/>
      <c r="E17" s="10"/>
      <c r="F17" s="53">
        <f>+UHCL!F19</f>
        <v>6071715</v>
      </c>
      <c r="G17" s="53"/>
      <c r="H17" s="53">
        <f>+UHCL!H19</f>
        <v>6071715</v>
      </c>
      <c r="I17" s="53"/>
      <c r="J17" s="53">
        <f>F17+H17</f>
        <v>12143430</v>
      </c>
      <c r="K17" s="56"/>
      <c r="L17" s="131">
        <f>+UHCL!L19</f>
        <v>0</v>
      </c>
      <c r="M17" s="131"/>
      <c r="N17" s="131">
        <f>+UHCL!N19</f>
        <v>0</v>
      </c>
      <c r="O17" s="134"/>
      <c r="P17" s="134">
        <f>L17+N17</f>
        <v>0</v>
      </c>
      <c r="Q17" s="56"/>
      <c r="R17" s="53">
        <f>P17-J17</f>
        <v>-12143430</v>
      </c>
      <c r="S17" s="10"/>
      <c r="T17" s="11">
        <f t="shared" si="2"/>
        <v>-1</v>
      </c>
      <c r="U17" s="10"/>
      <c r="V17" s="10"/>
    </row>
    <row r="18" spans="1:22" ht="15.95" customHeight="1" x14ac:dyDescent="0.25">
      <c r="A18" s="10"/>
      <c r="B18" s="10"/>
      <c r="C18" s="10" t="s">
        <v>33</v>
      </c>
      <c r="D18" s="10"/>
      <c r="E18" s="10"/>
      <c r="F18" s="53">
        <f>+UHD!F16</f>
        <v>2694140</v>
      </c>
      <c r="G18" s="53"/>
      <c r="H18" s="53">
        <f>+UHD!H16</f>
        <v>2694140</v>
      </c>
      <c r="I18" s="53"/>
      <c r="J18" s="53">
        <f>F18+H18</f>
        <v>5388280</v>
      </c>
      <c r="K18" s="56"/>
      <c r="L18" s="131">
        <f>+UHD!L16</f>
        <v>0</v>
      </c>
      <c r="M18" s="131"/>
      <c r="N18" s="131">
        <f>+UHD!N16</f>
        <v>0</v>
      </c>
      <c r="O18" s="134"/>
      <c r="P18" s="134">
        <f>L18+N18</f>
        <v>0</v>
      </c>
      <c r="Q18" s="56"/>
      <c r="R18" s="53">
        <f>P18-J18</f>
        <v>-5388280</v>
      </c>
      <c r="S18" s="10"/>
      <c r="T18" s="11">
        <f t="shared" si="2"/>
        <v>-1</v>
      </c>
      <c r="U18" s="10"/>
      <c r="V18" s="10"/>
    </row>
    <row r="19" spans="1:22" ht="15.95" customHeight="1" x14ac:dyDescent="0.25">
      <c r="A19" s="10"/>
      <c r="B19" s="10"/>
      <c r="C19" s="10" t="s">
        <v>34</v>
      </c>
      <c r="D19" s="10"/>
      <c r="E19" s="10"/>
      <c r="F19" s="53">
        <f>+UHV!F20</f>
        <v>4868293</v>
      </c>
      <c r="G19" s="53"/>
      <c r="H19" s="53">
        <f>+UHV!H20</f>
        <v>4868293</v>
      </c>
      <c r="I19" s="53"/>
      <c r="J19" s="53">
        <f>F19+H19</f>
        <v>9736586</v>
      </c>
      <c r="K19" s="56"/>
      <c r="L19" s="131">
        <f>+UHV!L20</f>
        <v>0</v>
      </c>
      <c r="M19" s="131"/>
      <c r="N19" s="131">
        <f>+UHV!N20</f>
        <v>0</v>
      </c>
      <c r="O19" s="134"/>
      <c r="P19" s="134">
        <f>L19+N19</f>
        <v>0</v>
      </c>
      <c r="Q19" s="56"/>
      <c r="R19" s="53">
        <f>P19-J19</f>
        <v>-9736586</v>
      </c>
      <c r="S19" s="10"/>
      <c r="T19" s="11">
        <f t="shared" si="2"/>
        <v>-1</v>
      </c>
      <c r="U19" s="10"/>
      <c r="V19" s="10"/>
    </row>
    <row r="20" spans="1:22" ht="15.95" customHeight="1" x14ac:dyDescent="0.25">
      <c r="A20" s="10"/>
      <c r="B20" s="10"/>
      <c r="C20" s="10" t="s">
        <v>40</v>
      </c>
      <c r="D20" s="10"/>
      <c r="E20" s="10"/>
      <c r="F20" s="53">
        <f>+UHSA!F12</f>
        <v>711961</v>
      </c>
      <c r="G20" s="53"/>
      <c r="H20" s="53">
        <f>+UHSA!H12</f>
        <v>711961</v>
      </c>
      <c r="I20" s="53"/>
      <c r="J20" s="53">
        <f>F20+H20</f>
        <v>1423922</v>
      </c>
      <c r="K20" s="56"/>
      <c r="L20" s="131">
        <f>+UHSA!L12</f>
        <v>0</v>
      </c>
      <c r="M20" s="131"/>
      <c r="N20" s="131">
        <f>+UHSA!N12</f>
        <v>0</v>
      </c>
      <c r="O20" s="134"/>
      <c r="P20" s="134">
        <f>L20+N20</f>
        <v>0</v>
      </c>
      <c r="Q20" s="56"/>
      <c r="R20" s="53">
        <f>P20-J20</f>
        <v>-1423922</v>
      </c>
      <c r="S20" s="10"/>
      <c r="T20" s="11">
        <f t="shared" si="2"/>
        <v>-1</v>
      </c>
      <c r="U20" s="10"/>
      <c r="V20" s="10"/>
    </row>
    <row r="21" spans="1:22" ht="15.95" customHeight="1" x14ac:dyDescent="0.25">
      <c r="A21" s="10"/>
      <c r="B21" s="10"/>
      <c r="C21" s="23" t="s">
        <v>13</v>
      </c>
      <c r="D21" s="10"/>
      <c r="E21" s="10"/>
      <c r="F21" s="54">
        <f>SUM(F16:F20)</f>
        <v>30940935</v>
      </c>
      <c r="G21" s="54"/>
      <c r="H21" s="54">
        <f>SUM(H16:H20)</f>
        <v>30940935</v>
      </c>
      <c r="I21" s="55"/>
      <c r="J21" s="54">
        <f>SUM(J16:J20)</f>
        <v>61881870</v>
      </c>
      <c r="K21" s="56"/>
      <c r="L21" s="171">
        <f>SUM(L16:L20)</f>
        <v>0</v>
      </c>
      <c r="M21" s="171"/>
      <c r="N21" s="171">
        <f>SUM(N16:N20)</f>
        <v>0</v>
      </c>
      <c r="O21" s="55"/>
      <c r="P21" s="135">
        <f>SUM(P16:P20)</f>
        <v>0</v>
      </c>
      <c r="Q21" s="56"/>
      <c r="R21" s="54">
        <f>SUM(R16:R20)</f>
        <v>-61881870</v>
      </c>
      <c r="S21" s="15"/>
      <c r="T21" s="16">
        <f t="shared" si="2"/>
        <v>-1</v>
      </c>
      <c r="U21" s="10"/>
      <c r="V21" s="10"/>
    </row>
    <row r="22" spans="1:22" ht="3.75" customHeight="1" x14ac:dyDescent="0.25">
      <c r="A22" s="10"/>
      <c r="B22" s="10"/>
      <c r="C22" s="10"/>
      <c r="D22" s="10"/>
      <c r="E22" s="10"/>
      <c r="F22" s="53"/>
      <c r="G22" s="53"/>
      <c r="H22" s="53"/>
      <c r="I22" s="53"/>
      <c r="J22" s="53"/>
      <c r="K22" s="56"/>
      <c r="L22" s="131"/>
      <c r="M22" s="131"/>
      <c r="N22" s="131"/>
      <c r="O22" s="134"/>
      <c r="P22" s="134"/>
      <c r="Q22" s="56"/>
      <c r="R22" s="53"/>
      <c r="S22" s="10"/>
      <c r="T22" s="11"/>
      <c r="U22" s="10"/>
      <c r="V22" s="10"/>
    </row>
    <row r="23" spans="1:22" x14ac:dyDescent="0.25">
      <c r="A23" s="6" t="s">
        <v>41</v>
      </c>
      <c r="B23" s="10"/>
      <c r="D23" s="10"/>
      <c r="E23" s="10"/>
      <c r="F23" s="53"/>
      <c r="G23" s="53"/>
      <c r="H23" s="53"/>
      <c r="I23" s="53"/>
      <c r="J23" s="53"/>
      <c r="K23" s="56"/>
      <c r="L23" s="131"/>
      <c r="M23" s="131"/>
      <c r="N23" s="131"/>
      <c r="O23" s="134"/>
      <c r="P23" s="134"/>
      <c r="Q23" s="56"/>
      <c r="R23" s="53"/>
      <c r="S23" s="10"/>
      <c r="T23" s="12"/>
      <c r="U23" s="10"/>
      <c r="V23" s="10"/>
    </row>
    <row r="24" spans="1:22" ht="15.95" customHeight="1" x14ac:dyDescent="0.25">
      <c r="A24" s="10"/>
      <c r="B24" s="10"/>
      <c r="C24" s="10" t="s">
        <v>0</v>
      </c>
      <c r="D24" s="10"/>
      <c r="E24" s="10"/>
      <c r="F24" s="53">
        <f>+UH!G43</f>
        <v>29215209</v>
      </c>
      <c r="G24" s="53"/>
      <c r="H24" s="53">
        <f>+UH!I43</f>
        <v>30056343</v>
      </c>
      <c r="I24" s="53"/>
      <c r="J24" s="53">
        <f>F24+H24</f>
        <v>59271552</v>
      </c>
      <c r="K24" s="56"/>
      <c r="L24" s="131">
        <f>+UH!M43</f>
        <v>25420352</v>
      </c>
      <c r="M24" s="131"/>
      <c r="N24" s="131">
        <f>+UH!O43</f>
        <v>25861961</v>
      </c>
      <c r="O24" s="134"/>
      <c r="P24" s="134">
        <f>L24+N24</f>
        <v>51282313</v>
      </c>
      <c r="Q24" s="56"/>
      <c r="R24" s="53">
        <f>P24-J24</f>
        <v>-7989239</v>
      </c>
      <c r="S24" s="10"/>
      <c r="T24" s="11">
        <f t="shared" ref="T24:T29" si="3">P24/J24-1</f>
        <v>-0.13479044719463396</v>
      </c>
      <c r="U24" s="10"/>
      <c r="V24" s="10"/>
    </row>
    <row r="25" spans="1:22" ht="15.95" customHeight="1" x14ac:dyDescent="0.25">
      <c r="A25" s="10"/>
      <c r="B25" s="10"/>
      <c r="C25" s="10" t="s">
        <v>32</v>
      </c>
      <c r="D25" s="10"/>
      <c r="E25" s="10"/>
      <c r="F25" s="53">
        <f>+UHCL!F28</f>
        <v>3748696</v>
      </c>
      <c r="G25" s="53"/>
      <c r="H25" s="53">
        <f>+UHCL!H28</f>
        <v>3905557</v>
      </c>
      <c r="I25" s="53"/>
      <c r="J25" s="53">
        <f>F25+H25</f>
        <v>7654253</v>
      </c>
      <c r="K25" s="56"/>
      <c r="L25" s="131">
        <f>+UHCL!L28</f>
        <v>4273124</v>
      </c>
      <c r="M25" s="131"/>
      <c r="N25" s="131">
        <f>+UHCL!N28</f>
        <v>4414673</v>
      </c>
      <c r="O25" s="134"/>
      <c r="P25" s="134">
        <f>L25+N25</f>
        <v>8687797</v>
      </c>
      <c r="Q25" s="56"/>
      <c r="R25" s="53">
        <f>P25-J25</f>
        <v>1033544</v>
      </c>
      <c r="S25" s="10"/>
      <c r="T25" s="11">
        <f t="shared" si="3"/>
        <v>0.13502872194059945</v>
      </c>
      <c r="U25" s="10"/>
      <c r="V25" s="10"/>
    </row>
    <row r="26" spans="1:22" ht="15.95" customHeight="1" x14ac:dyDescent="0.25">
      <c r="A26" s="10"/>
      <c r="B26" s="10"/>
      <c r="C26" s="10" t="s">
        <v>33</v>
      </c>
      <c r="D26" s="10"/>
      <c r="E26" s="10"/>
      <c r="F26" s="53">
        <f>+UHD!F25</f>
        <v>4497175</v>
      </c>
      <c r="G26" s="53"/>
      <c r="H26" s="53">
        <f>+UHD!H25</f>
        <v>4641335</v>
      </c>
      <c r="I26" s="53"/>
      <c r="J26" s="53">
        <f>F26+H26</f>
        <v>9138510</v>
      </c>
      <c r="K26" s="56"/>
      <c r="L26" s="131">
        <f>+UHD!L25</f>
        <v>4604148</v>
      </c>
      <c r="M26" s="131"/>
      <c r="N26" s="131">
        <f>+UHD!N25</f>
        <v>4714415</v>
      </c>
      <c r="O26" s="134"/>
      <c r="P26" s="134">
        <f>L26+N26</f>
        <v>9318563</v>
      </c>
      <c r="Q26" s="56"/>
      <c r="R26" s="53">
        <f>P26-J26</f>
        <v>180053</v>
      </c>
      <c r="S26" s="10"/>
      <c r="T26" s="11">
        <f t="shared" si="3"/>
        <v>1.9702664876440457E-2</v>
      </c>
      <c r="U26" s="10"/>
      <c r="V26" s="10"/>
    </row>
    <row r="27" spans="1:22" ht="15.95" customHeight="1" x14ac:dyDescent="0.25">
      <c r="A27" s="10"/>
      <c r="B27" s="10"/>
      <c r="C27" s="10" t="s">
        <v>34</v>
      </c>
      <c r="D27" s="10"/>
      <c r="E27" s="10"/>
      <c r="F27" s="53">
        <f>+UHV!F30</f>
        <v>2307334</v>
      </c>
      <c r="G27" s="53"/>
      <c r="H27" s="53">
        <f>+UHV!H30</f>
        <v>2358323</v>
      </c>
      <c r="I27" s="53"/>
      <c r="J27" s="53">
        <f>F27+H27</f>
        <v>4665657</v>
      </c>
      <c r="K27" s="56"/>
      <c r="L27" s="131">
        <f>+UHV!L30</f>
        <v>2178937</v>
      </c>
      <c r="M27" s="131"/>
      <c r="N27" s="131">
        <f>+UHV!N30</f>
        <v>2211359</v>
      </c>
      <c r="O27" s="134"/>
      <c r="P27" s="134">
        <f>L27+N27</f>
        <v>4390296</v>
      </c>
      <c r="Q27" s="56"/>
      <c r="R27" s="53">
        <f>P27-J27</f>
        <v>-275361</v>
      </c>
      <c r="S27" s="10"/>
      <c r="T27" s="11">
        <f t="shared" si="3"/>
        <v>-5.9018697688235533E-2</v>
      </c>
      <c r="U27" s="10"/>
      <c r="V27" s="10"/>
    </row>
    <row r="28" spans="1:22" ht="15.95" customHeight="1" x14ac:dyDescent="0.25">
      <c r="A28" s="10"/>
      <c r="B28" s="10"/>
      <c r="C28" s="10" t="s">
        <v>40</v>
      </c>
      <c r="D28" s="10"/>
      <c r="E28" s="10"/>
      <c r="F28" s="53">
        <f>+UHSA!F10+UHSA!F13</f>
        <v>23791577</v>
      </c>
      <c r="G28" s="53"/>
      <c r="H28" s="53">
        <f>+UHSA!H10+UHSA!H13</f>
        <v>23807192</v>
      </c>
      <c r="I28" s="53"/>
      <c r="J28" s="53">
        <f>F28+H28</f>
        <v>47598769</v>
      </c>
      <c r="K28" s="56"/>
      <c r="L28" s="53">
        <f>+UHSA!L10+UHSA!L13</f>
        <v>47348500</v>
      </c>
      <c r="M28" s="131"/>
      <c r="N28" s="53">
        <f>+UHSA!N10+UHSA!N13</f>
        <v>46614504</v>
      </c>
      <c r="O28" s="134"/>
      <c r="P28" s="134">
        <f>L28+N28</f>
        <v>93963004</v>
      </c>
      <c r="Q28" s="56"/>
      <c r="R28" s="53">
        <f>P28-J28</f>
        <v>46364235</v>
      </c>
      <c r="S28" s="10"/>
      <c r="T28" s="11">
        <f t="shared" si="3"/>
        <v>0.97406374101817628</v>
      </c>
      <c r="U28" s="10"/>
      <c r="V28" s="10"/>
    </row>
    <row r="29" spans="1:22" ht="15.95" customHeight="1" x14ac:dyDescent="0.25">
      <c r="A29" s="10"/>
      <c r="B29" s="10"/>
      <c r="C29" s="23" t="s">
        <v>13</v>
      </c>
      <c r="D29" s="10"/>
      <c r="E29" s="10"/>
      <c r="F29" s="54">
        <f>SUM(F24:F28)</f>
        <v>63559991</v>
      </c>
      <c r="G29" s="54"/>
      <c r="H29" s="54">
        <f>SUM(H24:H28)</f>
        <v>64768750</v>
      </c>
      <c r="I29" s="54"/>
      <c r="J29" s="54">
        <f>SUM(J24:J28)</f>
        <v>128328741</v>
      </c>
      <c r="K29" s="56"/>
      <c r="L29" s="171">
        <f>SUM(L24:L28)</f>
        <v>83825061</v>
      </c>
      <c r="M29" s="171"/>
      <c r="N29" s="171">
        <f>SUM(N24:N28)</f>
        <v>83816912</v>
      </c>
      <c r="O29" s="135"/>
      <c r="P29" s="135">
        <f>SUM(P24:P28)</f>
        <v>167641973</v>
      </c>
      <c r="Q29" s="56"/>
      <c r="R29" s="54">
        <f>SUM(R24:R28)</f>
        <v>39313232</v>
      </c>
      <c r="S29" s="15"/>
      <c r="T29" s="16">
        <f t="shared" si="3"/>
        <v>0.30634783520552111</v>
      </c>
      <c r="U29" s="10"/>
      <c r="V29" s="10"/>
    </row>
    <row r="30" spans="1:22" ht="4.5" customHeight="1" x14ac:dyDescent="0.25">
      <c r="A30" s="10"/>
      <c r="B30" s="10"/>
      <c r="C30" s="23"/>
      <c r="D30" s="10"/>
      <c r="E30" s="10"/>
      <c r="F30" s="56"/>
      <c r="G30" s="56"/>
      <c r="H30" s="56"/>
      <c r="I30" s="56"/>
      <c r="J30" s="56"/>
      <c r="K30" s="56"/>
      <c r="L30" s="132"/>
      <c r="M30" s="132"/>
      <c r="N30" s="132"/>
      <c r="O30" s="136"/>
      <c r="P30" s="136"/>
      <c r="Q30" s="56"/>
      <c r="R30" s="56"/>
      <c r="S30" s="14"/>
      <c r="T30" s="47"/>
      <c r="U30" s="10"/>
      <c r="V30" s="10"/>
    </row>
    <row r="31" spans="1:22" x14ac:dyDescent="0.25">
      <c r="A31" s="6" t="s">
        <v>4</v>
      </c>
      <c r="B31" s="10"/>
      <c r="C31" s="23"/>
      <c r="D31" s="10"/>
      <c r="E31" s="10"/>
      <c r="F31" s="56"/>
      <c r="G31" s="56"/>
      <c r="H31" s="56"/>
      <c r="I31" s="56"/>
      <c r="J31" s="56"/>
      <c r="K31" s="56"/>
      <c r="L31" s="132"/>
      <c r="M31" s="132"/>
      <c r="N31" s="132"/>
      <c r="O31" s="136"/>
      <c r="P31" s="136"/>
      <c r="Q31" s="56"/>
      <c r="R31" s="56"/>
      <c r="S31" s="14"/>
      <c r="T31" s="47"/>
      <c r="U31" s="10"/>
      <c r="V31" s="10"/>
    </row>
    <row r="32" spans="1:22" ht="15.95" customHeight="1" x14ac:dyDescent="0.25">
      <c r="A32" s="10"/>
      <c r="B32" s="10"/>
      <c r="C32" s="10" t="s">
        <v>0</v>
      </c>
      <c r="D32" s="10"/>
      <c r="E32" s="10"/>
      <c r="F32" s="56">
        <f>+F8+F16+F24</f>
        <v>233790960</v>
      </c>
      <c r="G32" s="56"/>
      <c r="H32" s="56">
        <f>+H8+H16+H24</f>
        <v>234632094</v>
      </c>
      <c r="I32" s="56"/>
      <c r="J32" s="53">
        <f t="shared" ref="J32:J37" si="4">F32+H32</f>
        <v>468423054</v>
      </c>
      <c r="K32" s="56"/>
      <c r="L32" s="132">
        <f>+L8+L16+L24</f>
        <v>218680136</v>
      </c>
      <c r="M32" s="132"/>
      <c r="N32" s="132">
        <f>+N8+N16+N24</f>
        <v>219121744</v>
      </c>
      <c r="O32" s="136"/>
      <c r="P32" s="134">
        <f t="shared" ref="P32:P37" si="5">L32+N32</f>
        <v>437801880</v>
      </c>
      <c r="Q32" s="56"/>
      <c r="R32" s="53">
        <f t="shared" ref="R32:R37" si="6">P32-J32</f>
        <v>-30621174</v>
      </c>
      <c r="S32" s="10"/>
      <c r="T32" s="11">
        <f t="shared" ref="T32:T37" si="7">P32/J32-1</f>
        <v>-6.5370766315869688E-2</v>
      </c>
      <c r="U32" s="10"/>
      <c r="V32" s="10"/>
    </row>
    <row r="33" spans="1:22" ht="15.95" customHeight="1" x14ac:dyDescent="0.25">
      <c r="A33" s="10"/>
      <c r="B33" s="10"/>
      <c r="C33" s="10" t="s">
        <v>32</v>
      </c>
      <c r="D33" s="10"/>
      <c r="E33" s="10"/>
      <c r="F33" s="56">
        <f t="shared" ref="F33:H36" si="8">+F9+F17+F25</f>
        <v>44986581</v>
      </c>
      <c r="G33" s="56"/>
      <c r="H33" s="56">
        <f t="shared" si="8"/>
        <v>45143443</v>
      </c>
      <c r="I33" s="56"/>
      <c r="J33" s="53">
        <f t="shared" si="4"/>
        <v>90130024</v>
      </c>
      <c r="K33" s="56"/>
      <c r="L33" s="132">
        <f>+L9+L17+L25</f>
        <v>37491672</v>
      </c>
      <c r="M33" s="132"/>
      <c r="N33" s="132">
        <f>+N9+N17+N25</f>
        <v>37633222</v>
      </c>
      <c r="O33" s="136"/>
      <c r="P33" s="134">
        <f t="shared" si="5"/>
        <v>75124894</v>
      </c>
      <c r="Q33" s="56"/>
      <c r="R33" s="53">
        <f t="shared" si="6"/>
        <v>-15005130</v>
      </c>
      <c r="S33" s="10"/>
      <c r="T33" s="11">
        <f t="shared" si="7"/>
        <v>-0.16648314661493935</v>
      </c>
      <c r="U33" s="10"/>
      <c r="V33" s="10"/>
    </row>
    <row r="34" spans="1:22" ht="15.95" customHeight="1" x14ac:dyDescent="0.25">
      <c r="A34" s="10"/>
      <c r="B34" s="10"/>
      <c r="C34" s="10" t="s">
        <v>33</v>
      </c>
      <c r="E34" s="10"/>
      <c r="F34" s="56">
        <f t="shared" si="8"/>
        <v>41164178</v>
      </c>
      <c r="G34" s="56"/>
      <c r="H34" s="56">
        <f t="shared" si="8"/>
        <v>41308339</v>
      </c>
      <c r="I34" s="56"/>
      <c r="J34" s="53">
        <f t="shared" si="4"/>
        <v>82472517</v>
      </c>
      <c r="K34" s="56"/>
      <c r="L34" s="132">
        <f>+L10+L18+L26</f>
        <v>39808855</v>
      </c>
      <c r="M34" s="132"/>
      <c r="N34" s="132">
        <f>+N10+N18+N26</f>
        <v>39919123</v>
      </c>
      <c r="O34" s="136"/>
      <c r="P34" s="134">
        <f t="shared" si="5"/>
        <v>79727978</v>
      </c>
      <c r="Q34" s="56"/>
      <c r="R34" s="53">
        <f t="shared" si="6"/>
        <v>-2744539</v>
      </c>
      <c r="S34" s="10"/>
      <c r="T34" s="11">
        <f t="shared" si="7"/>
        <v>-3.3278225278367546E-2</v>
      </c>
      <c r="U34" s="10"/>
      <c r="V34" s="10"/>
    </row>
    <row r="35" spans="1:22" ht="15.95" customHeight="1" x14ac:dyDescent="0.25">
      <c r="A35" s="10"/>
      <c r="B35" s="10"/>
      <c r="C35" s="10" t="s">
        <v>34</v>
      </c>
      <c r="E35" s="10"/>
      <c r="F35" s="56">
        <f t="shared" si="8"/>
        <v>21390642</v>
      </c>
      <c r="G35" s="56"/>
      <c r="H35" s="56">
        <f t="shared" si="8"/>
        <v>21441629</v>
      </c>
      <c r="I35" s="56"/>
      <c r="J35" s="53">
        <f t="shared" si="4"/>
        <v>42832271</v>
      </c>
      <c r="K35" s="56"/>
      <c r="L35" s="132">
        <f>+L11+L19+L27</f>
        <v>14898772</v>
      </c>
      <c r="M35" s="132"/>
      <c r="N35" s="132">
        <f>+N11+N19+N27</f>
        <v>14931193</v>
      </c>
      <c r="O35" s="136"/>
      <c r="P35" s="134">
        <f t="shared" si="5"/>
        <v>29829965</v>
      </c>
      <c r="Q35" s="56"/>
      <c r="R35" s="53">
        <f t="shared" si="6"/>
        <v>-13002306</v>
      </c>
      <c r="S35" s="10"/>
      <c r="T35" s="11">
        <f t="shared" si="7"/>
        <v>-0.30356331094375077</v>
      </c>
      <c r="U35" s="10"/>
      <c r="V35" s="10"/>
    </row>
    <row r="36" spans="1:22" x14ac:dyDescent="0.25">
      <c r="A36" s="10"/>
      <c r="B36" s="10"/>
      <c r="C36" s="10" t="s">
        <v>40</v>
      </c>
      <c r="E36" s="10"/>
      <c r="F36" s="56">
        <f>+F12+F20+F28</f>
        <v>24503538</v>
      </c>
      <c r="G36" s="56"/>
      <c r="H36" s="56">
        <f t="shared" si="8"/>
        <v>24519153</v>
      </c>
      <c r="I36" s="56"/>
      <c r="J36" s="53">
        <f t="shared" si="4"/>
        <v>49022691</v>
      </c>
      <c r="K36" s="56"/>
      <c r="L36" s="132">
        <f>+L12+L20+L28</f>
        <v>47348500</v>
      </c>
      <c r="M36" s="132"/>
      <c r="N36" s="132">
        <f>+N12+N20+N28</f>
        <v>46614504</v>
      </c>
      <c r="O36" s="136"/>
      <c r="P36" s="134">
        <f t="shared" si="5"/>
        <v>93963004</v>
      </c>
      <c r="Q36" s="56"/>
      <c r="R36" s="53">
        <f t="shared" si="6"/>
        <v>44940313</v>
      </c>
      <c r="S36" s="10"/>
      <c r="T36" s="11">
        <f t="shared" si="7"/>
        <v>0.91672472651491121</v>
      </c>
      <c r="U36" s="10"/>
      <c r="V36" s="10"/>
    </row>
    <row r="37" spans="1:22" ht="19.899999999999999" customHeight="1" thickBot="1" x14ac:dyDescent="0.3">
      <c r="A37" s="10"/>
      <c r="B37" s="10"/>
      <c r="C37" s="113" t="s">
        <v>22</v>
      </c>
      <c r="E37" s="10"/>
      <c r="F37" s="58">
        <f>SUM(F32:F36)</f>
        <v>365835899</v>
      </c>
      <c r="G37" s="58"/>
      <c r="H37" s="58">
        <f>SUM(H31:H36)</f>
        <v>367044658</v>
      </c>
      <c r="I37" s="59"/>
      <c r="J37" s="58">
        <f t="shared" si="4"/>
        <v>732880557</v>
      </c>
      <c r="K37" s="60"/>
      <c r="L37" s="168">
        <f>SUM(L32:L36)</f>
        <v>358227935</v>
      </c>
      <c r="M37" s="168"/>
      <c r="N37" s="168">
        <f>SUM(N31:N36)</f>
        <v>358219786</v>
      </c>
      <c r="O37" s="59"/>
      <c r="P37" s="138">
        <f t="shared" si="5"/>
        <v>716447721</v>
      </c>
      <c r="Q37" s="60"/>
      <c r="R37" s="58">
        <f t="shared" si="6"/>
        <v>-16432836</v>
      </c>
      <c r="S37" s="19"/>
      <c r="T37" s="20">
        <f t="shared" si="7"/>
        <v>-2.2422256727981371E-2</v>
      </c>
      <c r="U37" s="10"/>
      <c r="V37" s="10"/>
    </row>
    <row r="38" spans="1:22" ht="20.100000000000001" customHeight="1" thickTop="1" x14ac:dyDescent="0.25">
      <c r="A38" s="10"/>
      <c r="B38" s="10"/>
      <c r="C38" s="10"/>
      <c r="E38" s="10"/>
      <c r="F38" s="56"/>
      <c r="G38" s="53"/>
      <c r="H38" s="56"/>
      <c r="I38" s="53"/>
      <c r="J38" s="56"/>
      <c r="K38" s="56"/>
      <c r="L38" s="132"/>
      <c r="M38" s="131"/>
      <c r="N38" s="132"/>
      <c r="O38" s="134"/>
      <c r="P38" s="136"/>
      <c r="Q38" s="56"/>
      <c r="R38" s="56"/>
      <c r="S38" s="10"/>
      <c r="T38" s="10"/>
      <c r="U38" s="10"/>
      <c r="V38" s="10"/>
    </row>
    <row r="39" spans="1:22" ht="12.95" customHeight="1" x14ac:dyDescent="0.25">
      <c r="A39" s="6" t="s">
        <v>23</v>
      </c>
      <c r="B39" s="10"/>
      <c r="C39" s="10"/>
      <c r="E39" s="10"/>
      <c r="F39" s="53"/>
      <c r="G39" s="53"/>
      <c r="H39" s="53"/>
      <c r="I39" s="53"/>
      <c r="J39" s="53"/>
      <c r="K39" s="56"/>
      <c r="L39" s="131"/>
      <c r="M39" s="131"/>
      <c r="N39" s="131"/>
      <c r="O39" s="134"/>
      <c r="P39" s="134"/>
      <c r="Q39" s="56"/>
      <c r="R39" s="53"/>
      <c r="S39" s="10"/>
      <c r="T39" s="10"/>
      <c r="U39" s="10"/>
      <c r="V39" s="10"/>
    </row>
    <row r="40" spans="1:22" ht="15.95" customHeight="1" x14ac:dyDescent="0.25">
      <c r="A40" s="10"/>
      <c r="B40" s="10"/>
      <c r="C40" s="84" t="s">
        <v>55</v>
      </c>
      <c r="E40" s="10"/>
      <c r="F40" s="57">
        <f>+UH!G48+UHCL!F33+UHD!F30+UHV!F35+UHSA!F16</f>
        <v>248454126</v>
      </c>
      <c r="G40" s="57"/>
      <c r="H40" s="57">
        <f>+UH!I48+UHCL!H33+UHD!H30+UHV!H35+UHSA!H16</f>
        <v>248547519</v>
      </c>
      <c r="I40" s="57"/>
      <c r="J40" s="57">
        <f>F40+H40</f>
        <v>497001645</v>
      </c>
      <c r="K40" s="60"/>
      <c r="L40" s="130">
        <f>+UH!M48+UHCL!L33+UHD!L30+UHV!L35+UHSA!L16</f>
        <v>234933391</v>
      </c>
      <c r="M40" s="130"/>
      <c r="N40" s="130">
        <f>+UH!O48+UHCL!N33+UHD!N30+UHV!N35+UHSA!N16</f>
        <v>233383434</v>
      </c>
      <c r="O40" s="133"/>
      <c r="P40" s="133">
        <f>L40+N40</f>
        <v>468316825</v>
      </c>
      <c r="Q40" s="60"/>
      <c r="R40" s="57">
        <f>P40-J40</f>
        <v>-28684820</v>
      </c>
      <c r="S40" s="10"/>
      <c r="T40" s="11">
        <f>P40/J40-1</f>
        <v>-5.771574458269646E-2</v>
      </c>
      <c r="U40" s="10"/>
      <c r="V40" s="10"/>
    </row>
    <row r="41" spans="1:22" s="100" customFormat="1" ht="15.95" hidden="1" customHeight="1" x14ac:dyDescent="0.25">
      <c r="A41" s="90"/>
      <c r="B41" s="90"/>
      <c r="C41" s="120" t="s">
        <v>59</v>
      </c>
      <c r="D41" s="90"/>
      <c r="E41" s="90"/>
      <c r="F41" s="75">
        <f>UH!G49+UHCL!F34+UHD!F31+UHV!F36</f>
        <v>0</v>
      </c>
      <c r="G41" s="75"/>
      <c r="H41" s="75">
        <f>UH!I49+UHCL!H34+UHD!H31+UHV!H36</f>
        <v>0</v>
      </c>
      <c r="I41" s="75"/>
      <c r="J41" s="78">
        <f t="shared" ref="J41" si="9">F41+H41</f>
        <v>0</v>
      </c>
      <c r="K41" s="78"/>
      <c r="L41" s="131">
        <f>UH!M49+UHCL!L34+UHD!L31+UHV!L36</f>
        <v>0</v>
      </c>
      <c r="M41" s="131"/>
      <c r="N41" s="131">
        <f>UH!O49+UHCL!N34+UHD!N31+UHV!N36</f>
        <v>0</v>
      </c>
      <c r="O41" s="131"/>
      <c r="P41" s="132">
        <f t="shared" ref="P41" si="10">L41+N41</f>
        <v>0</v>
      </c>
      <c r="Q41" s="129"/>
      <c r="R41" s="56">
        <f t="shared" ref="R41" si="11">P41-J41</f>
        <v>0</v>
      </c>
      <c r="S41" s="10"/>
      <c r="T41" s="11" t="e">
        <f t="shared" ref="T41" si="12">P41/J41-1</f>
        <v>#DIV/0!</v>
      </c>
    </row>
    <row r="42" spans="1:22" ht="15.95" customHeight="1" x14ac:dyDescent="0.25">
      <c r="A42" s="10"/>
      <c r="B42" s="10"/>
      <c r="C42" s="123" t="s">
        <v>77</v>
      </c>
      <c r="D42" s="10"/>
      <c r="E42" s="10"/>
      <c r="F42" s="54">
        <f>SUM(F40:F41)</f>
        <v>248454126</v>
      </c>
      <c r="G42" s="54"/>
      <c r="H42" s="54">
        <f>SUM(H40:H41)</f>
        <v>248547519</v>
      </c>
      <c r="I42" s="54"/>
      <c r="J42" s="54">
        <f t="shared" ref="J42:J47" si="13">F42+H42</f>
        <v>497001645</v>
      </c>
      <c r="K42" s="56"/>
      <c r="L42" s="171">
        <f>SUM(L40:L41)</f>
        <v>234933391</v>
      </c>
      <c r="M42" s="171"/>
      <c r="N42" s="171">
        <f>SUM(N40:N41)</f>
        <v>233383434</v>
      </c>
      <c r="O42" s="135"/>
      <c r="P42" s="135">
        <f>L42+N42</f>
        <v>468316825</v>
      </c>
      <c r="Q42" s="56"/>
      <c r="R42" s="54">
        <f t="shared" ref="R42:R47" si="14">P42-J42</f>
        <v>-28684820</v>
      </c>
      <c r="S42" s="15"/>
      <c r="T42" s="16">
        <f t="shared" ref="T42:T47" si="15">P42/J42-1</f>
        <v>-5.771574458269646E-2</v>
      </c>
      <c r="U42" s="10"/>
      <c r="V42" s="10"/>
    </row>
    <row r="43" spans="1:22" ht="22.5" customHeight="1" x14ac:dyDescent="0.25">
      <c r="A43" s="10"/>
      <c r="B43" s="10"/>
      <c r="C43" s="10" t="s">
        <v>24</v>
      </c>
      <c r="D43" s="10"/>
      <c r="E43" s="10"/>
      <c r="F43" s="56">
        <f>+UH!G51+UHCL!F36+UHD!F33+UHV!F38</f>
        <v>17104414</v>
      </c>
      <c r="G43" s="53"/>
      <c r="H43" s="56">
        <f>+UH!I51+UHCL!H36+UHD!H33+UHV!H38</f>
        <v>17104414</v>
      </c>
      <c r="I43" s="53"/>
      <c r="J43" s="56">
        <f t="shared" si="13"/>
        <v>34208828</v>
      </c>
      <c r="K43" s="56"/>
      <c r="L43" s="132">
        <f>+UH!M51+UHCL!L36+UHD!L33+UHV!L38</f>
        <v>17229914</v>
      </c>
      <c r="M43" s="131"/>
      <c r="N43" s="132">
        <f>+UH!O51+UHCL!N36+UHD!N33+UHV!N38</f>
        <v>17229914</v>
      </c>
      <c r="O43" s="134"/>
      <c r="P43" s="136">
        <f t="shared" ref="P43:P47" si="16">L43+N43</f>
        <v>34459828</v>
      </c>
      <c r="Q43" s="56"/>
      <c r="R43" s="56">
        <f t="shared" si="14"/>
        <v>251000</v>
      </c>
      <c r="S43" s="10"/>
      <c r="T43" s="11">
        <f t="shared" si="15"/>
        <v>7.3372873224419877E-3</v>
      </c>
      <c r="U43" s="10"/>
      <c r="V43" s="10"/>
    </row>
    <row r="44" spans="1:22" ht="15.95" customHeight="1" x14ac:dyDescent="0.25">
      <c r="A44" s="10"/>
      <c r="B44" s="10"/>
      <c r="C44" s="10" t="s">
        <v>25</v>
      </c>
      <c r="D44" s="10"/>
      <c r="E44" s="10"/>
      <c r="F44" s="53">
        <f>+UH!G52+UHCL!F37+UHD!F34+UHV!F39</f>
        <v>100251170</v>
      </c>
      <c r="G44" s="53"/>
      <c r="H44" s="53">
        <f>+UH!I52+UHCL!H37+UHD!H34+UHV!H39</f>
        <v>101366536</v>
      </c>
      <c r="I44" s="53"/>
      <c r="J44" s="53">
        <f t="shared" si="13"/>
        <v>201617706</v>
      </c>
      <c r="K44" s="56"/>
      <c r="L44" s="131">
        <f>+UH!M52+UHCL!L37+UHD!L34+UHV!L39</f>
        <v>106064630</v>
      </c>
      <c r="M44" s="131"/>
      <c r="N44" s="131">
        <f>+UH!O52+UHCL!N37+UHD!N34+UHV!N39</f>
        <v>107606438</v>
      </c>
      <c r="O44" s="134"/>
      <c r="P44" s="134">
        <f t="shared" si="16"/>
        <v>213671068</v>
      </c>
      <c r="Q44" s="56"/>
      <c r="R44" s="53">
        <f t="shared" si="14"/>
        <v>12053362</v>
      </c>
      <c r="S44" s="10"/>
      <c r="T44" s="11">
        <f t="shared" si="15"/>
        <v>5.9783251377733659E-2</v>
      </c>
      <c r="U44" s="10"/>
      <c r="V44" s="10"/>
    </row>
    <row r="45" spans="1:22" ht="15.95" customHeight="1" x14ac:dyDescent="0.25">
      <c r="A45" s="10"/>
      <c r="B45" s="10"/>
      <c r="C45" s="7" t="s">
        <v>47</v>
      </c>
      <c r="D45" s="10"/>
      <c r="E45" s="10"/>
      <c r="F45" s="54">
        <f>SUBTOTAL(9,F43:F44)</f>
        <v>117355584</v>
      </c>
      <c r="G45" s="54"/>
      <c r="H45" s="54">
        <f>SUBTOTAL(9,H43:H44)</f>
        <v>118470950</v>
      </c>
      <c r="I45" s="54"/>
      <c r="J45" s="54">
        <f t="shared" si="13"/>
        <v>235826534</v>
      </c>
      <c r="K45" s="56"/>
      <c r="L45" s="171">
        <f>SUBTOTAL(9,L43:L44)</f>
        <v>123294544</v>
      </c>
      <c r="M45" s="171"/>
      <c r="N45" s="171">
        <f>SUBTOTAL(9,N43:N44)</f>
        <v>124836352</v>
      </c>
      <c r="O45" s="135"/>
      <c r="P45" s="135">
        <f t="shared" si="16"/>
        <v>248130896</v>
      </c>
      <c r="Q45" s="56"/>
      <c r="R45" s="54">
        <f t="shared" si="14"/>
        <v>12304362</v>
      </c>
      <c r="S45" s="15"/>
      <c r="T45" s="16">
        <f t="shared" si="15"/>
        <v>5.217547742104367E-2</v>
      </c>
      <c r="U45" s="10"/>
      <c r="V45" s="10"/>
    </row>
    <row r="46" spans="1:22" ht="15.95" customHeight="1" x14ac:dyDescent="0.25">
      <c r="A46" s="10"/>
      <c r="B46" s="10"/>
      <c r="C46" s="84" t="s">
        <v>116</v>
      </c>
      <c r="D46" s="10"/>
      <c r="E46" s="10"/>
      <c r="F46" s="56">
        <f>+[2]UH!G54+[2]UHCL!F39+[2]UHD!F36+[2]UHV!F41+[2]UHSA!F17</f>
        <v>26189</v>
      </c>
      <c r="G46" s="53"/>
      <c r="H46" s="56">
        <f>+[2]UH!I54+[2]UHCL!H39+[2]UHD!H36+[2]UHV!H41+[2]UHSA!H17</f>
        <v>26189</v>
      </c>
      <c r="I46" s="53"/>
      <c r="J46" s="56">
        <f t="shared" si="13"/>
        <v>52378</v>
      </c>
      <c r="K46" s="56"/>
      <c r="L46" s="132"/>
      <c r="M46" s="131"/>
      <c r="N46" s="132"/>
      <c r="O46" s="134"/>
      <c r="P46" s="136">
        <f t="shared" si="16"/>
        <v>0</v>
      </c>
      <c r="Q46" s="56"/>
      <c r="R46" s="56">
        <f t="shared" si="14"/>
        <v>-52378</v>
      </c>
      <c r="S46" s="10"/>
      <c r="T46" s="11">
        <f t="shared" si="15"/>
        <v>-1</v>
      </c>
      <c r="U46" s="10"/>
      <c r="V46" s="10"/>
    </row>
    <row r="47" spans="1:22" ht="24" customHeight="1" thickBot="1" x14ac:dyDescent="0.3">
      <c r="A47" s="10"/>
      <c r="B47" s="10"/>
      <c r="C47" s="113" t="s">
        <v>22</v>
      </c>
      <c r="E47" s="10"/>
      <c r="F47" s="58">
        <f>SUM(F42:F44)+F46</f>
        <v>365835899</v>
      </c>
      <c r="G47" s="58"/>
      <c r="H47" s="58">
        <f>SUM(H42:H44)+H46</f>
        <v>367044658</v>
      </c>
      <c r="I47" s="58"/>
      <c r="J47" s="58">
        <f t="shared" si="13"/>
        <v>732880557</v>
      </c>
      <c r="K47" s="60"/>
      <c r="L47" s="168">
        <f>SUM(L42:L44)</f>
        <v>358227935</v>
      </c>
      <c r="M47" s="168"/>
      <c r="N47" s="168">
        <f>SUM(N42:N44)</f>
        <v>358219786</v>
      </c>
      <c r="O47" s="138"/>
      <c r="P47" s="138">
        <f t="shared" si="16"/>
        <v>716447721</v>
      </c>
      <c r="Q47" s="60"/>
      <c r="R47" s="58">
        <f t="shared" si="14"/>
        <v>-16432836</v>
      </c>
      <c r="S47" s="19"/>
      <c r="T47" s="20">
        <f t="shared" si="15"/>
        <v>-2.2422256727981371E-2</v>
      </c>
      <c r="U47" s="10"/>
      <c r="V47" s="10"/>
    </row>
    <row r="48" spans="1:22" ht="15" customHeight="1" thickTop="1" x14ac:dyDescent="0.25">
      <c r="A48" s="10"/>
      <c r="B48" s="10"/>
      <c r="C48" s="10"/>
      <c r="E48" s="10"/>
      <c r="F48" s="10"/>
      <c r="G48" s="10"/>
      <c r="H48" s="10"/>
      <c r="I48" s="10"/>
      <c r="J48" s="10"/>
      <c r="K48" s="14"/>
      <c r="L48" s="90"/>
      <c r="M48" s="90"/>
      <c r="N48" s="97"/>
      <c r="O48" s="10"/>
      <c r="P48" s="14"/>
      <c r="Q48" s="14"/>
      <c r="R48" s="14"/>
      <c r="S48" s="10"/>
      <c r="T48" s="11"/>
      <c r="U48" s="10"/>
      <c r="V48" s="10"/>
    </row>
    <row r="49" spans="1:22" ht="15" customHeight="1" x14ac:dyDescent="0.25">
      <c r="A49" s="10"/>
      <c r="B49" s="10"/>
      <c r="C49" s="10"/>
      <c r="E49" s="10"/>
      <c r="F49" s="10"/>
      <c r="G49" s="10"/>
      <c r="H49" s="10"/>
      <c r="I49" s="10"/>
      <c r="J49" s="10"/>
      <c r="K49" s="14"/>
      <c r="L49" s="90"/>
      <c r="M49" s="90"/>
      <c r="N49" s="97"/>
      <c r="O49" s="10"/>
      <c r="P49" s="14"/>
      <c r="Q49" s="14"/>
      <c r="R49" s="14"/>
      <c r="S49" s="10"/>
      <c r="T49" s="11"/>
      <c r="U49" s="10"/>
      <c r="V49" s="10"/>
    </row>
    <row r="50" spans="1:22" ht="15" customHeight="1" x14ac:dyDescent="0.25">
      <c r="A50" s="50" t="s">
        <v>45</v>
      </c>
      <c r="B50" s="10"/>
      <c r="C50" s="7"/>
      <c r="D50" s="10"/>
      <c r="E50" s="10"/>
      <c r="F50" s="46"/>
      <c r="G50" s="46"/>
      <c r="H50" s="46"/>
      <c r="I50" s="46"/>
      <c r="J50" s="46"/>
      <c r="K50" s="46"/>
      <c r="L50" s="88"/>
      <c r="M50" s="88"/>
      <c r="N50" s="88"/>
      <c r="O50" s="46"/>
      <c r="P50" s="46"/>
      <c r="Q50" s="46"/>
      <c r="R50" s="46"/>
      <c r="S50" s="14"/>
      <c r="T50" s="47"/>
      <c r="U50" s="10"/>
      <c r="V50" s="10"/>
    </row>
    <row r="51" spans="1:22" ht="15" customHeight="1" x14ac:dyDescent="0.25">
      <c r="A51" s="10"/>
      <c r="B51" s="10"/>
      <c r="C51" s="10" t="s">
        <v>1</v>
      </c>
      <c r="E51" s="10"/>
      <c r="F51" s="51">
        <f>UH!G59+UHCL!F44+UHD!F41+UHV!F46+UHSA!F22</f>
        <v>3810.3999999999996</v>
      </c>
      <c r="G51" s="51"/>
      <c r="H51" s="51">
        <f>UH!I59+UHCL!H44+UHD!H41+UHV!H46+UHSA!H22</f>
        <v>3810.3999999999996</v>
      </c>
      <c r="I51" s="51"/>
      <c r="J51" s="51"/>
      <c r="K51" s="51"/>
      <c r="L51" s="175">
        <f>UH!M59+UHCL!L44+UHD!L41+UHV!L46+UHSA!L22</f>
        <v>2429.8000000000002</v>
      </c>
      <c r="M51" s="175"/>
      <c r="N51" s="175">
        <f>UH!O59+UHCL!N44+UHD!N41+UHV!N46+UHSA!N22</f>
        <v>2429.8000000000002</v>
      </c>
      <c r="O51" s="46"/>
      <c r="P51" s="46"/>
      <c r="Q51" s="46"/>
      <c r="R51" s="46"/>
      <c r="S51" s="14"/>
      <c r="T51" s="47"/>
      <c r="U51" s="10"/>
      <c r="V51" s="10"/>
    </row>
    <row r="52" spans="1:22" ht="3.95" customHeight="1" x14ac:dyDescent="0.25">
      <c r="A52" s="10"/>
      <c r="B52" s="10"/>
      <c r="C52" s="10"/>
      <c r="E52" s="10"/>
      <c r="F52" s="51"/>
      <c r="G52" s="51"/>
      <c r="H52" s="51"/>
      <c r="I52" s="51"/>
      <c r="J52" s="51"/>
      <c r="K52" s="51"/>
      <c r="L52" s="140"/>
      <c r="M52" s="140"/>
      <c r="N52" s="140"/>
      <c r="O52" s="46"/>
      <c r="P52" s="46"/>
      <c r="Q52" s="46"/>
      <c r="R52" s="46"/>
      <c r="S52" s="14"/>
      <c r="T52" s="47"/>
      <c r="U52" s="10"/>
      <c r="V52" s="10"/>
    </row>
    <row r="53" spans="1:22" ht="15" customHeight="1" x14ac:dyDescent="0.25">
      <c r="A53" s="10"/>
      <c r="B53" s="10"/>
      <c r="C53" s="164" t="s">
        <v>49</v>
      </c>
      <c r="D53" s="10"/>
      <c r="E53" s="10"/>
      <c r="F53" s="140">
        <f>UH!G61+UHCL!F46+UHD!F43+UHV!F48+UHSA!F24</f>
        <v>3070</v>
      </c>
      <c r="G53" s="51"/>
      <c r="H53" s="51"/>
      <c r="I53" s="51"/>
      <c r="J53" s="51"/>
      <c r="K53" s="51"/>
      <c r="L53" s="89"/>
      <c r="M53" s="89"/>
      <c r="N53" s="89"/>
      <c r="O53" s="46"/>
      <c r="P53" s="46"/>
      <c r="Q53" s="46"/>
      <c r="R53" s="46"/>
      <c r="S53" s="14"/>
      <c r="T53" s="47"/>
      <c r="U53" s="10"/>
      <c r="V53" s="10"/>
    </row>
    <row r="54" spans="1:22" ht="12.9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4"/>
      <c r="R54" s="10"/>
      <c r="S54" s="10"/>
      <c r="T54" s="10"/>
      <c r="U54" s="10"/>
      <c r="V54" s="10"/>
    </row>
    <row r="55" spans="1:22" ht="4.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48"/>
      <c r="M55" s="90"/>
      <c r="N55" s="148"/>
      <c r="O55" s="10"/>
      <c r="P55" s="10"/>
      <c r="Q55" s="10"/>
      <c r="R55" s="10"/>
      <c r="S55" s="10"/>
      <c r="T55" s="10"/>
      <c r="U55" s="10"/>
      <c r="V55" s="10"/>
    </row>
    <row r="56" spans="1:22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90"/>
      <c r="M56" s="90"/>
      <c r="N56" s="90"/>
      <c r="O56" s="10"/>
      <c r="P56" s="10"/>
      <c r="Q56" s="10"/>
      <c r="R56" s="10"/>
      <c r="S56" s="10"/>
      <c r="T56" s="10"/>
      <c r="U56" s="10"/>
      <c r="V56" s="10"/>
    </row>
    <row r="57" spans="1:22" ht="12.95" customHeight="1" x14ac:dyDescent="0.25">
      <c r="A57" s="10"/>
      <c r="B57" s="10"/>
      <c r="C57" s="10"/>
      <c r="E57" s="10"/>
      <c r="F57" s="10"/>
      <c r="G57" s="10"/>
      <c r="H57" s="10"/>
      <c r="I57" s="10"/>
      <c r="J57" s="10"/>
      <c r="K57" s="10"/>
      <c r="L57" s="90"/>
      <c r="M57" s="90"/>
      <c r="N57" s="90"/>
      <c r="O57" s="10"/>
      <c r="P57" s="10"/>
      <c r="Q57" s="10"/>
      <c r="R57" s="10"/>
      <c r="S57" s="10"/>
      <c r="T57" s="10"/>
      <c r="U57" s="10"/>
      <c r="V57" s="10"/>
    </row>
    <row r="58" spans="1:2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90"/>
      <c r="M58" s="90"/>
      <c r="N58" s="90"/>
      <c r="O58" s="10"/>
      <c r="P58" s="10"/>
      <c r="Q58" s="10"/>
      <c r="R58" s="10"/>
      <c r="S58" s="10"/>
      <c r="T58" s="10"/>
      <c r="U58" s="10"/>
      <c r="V58" s="10"/>
    </row>
    <row r="59" spans="1:2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90"/>
      <c r="M59" s="90"/>
      <c r="N59" s="90"/>
      <c r="O59" s="10"/>
      <c r="P59" s="10"/>
      <c r="Q59" s="10"/>
      <c r="R59" s="10"/>
      <c r="S59" s="10"/>
      <c r="T59" s="10"/>
      <c r="U59" s="10"/>
      <c r="V59" s="10"/>
    </row>
    <row r="60" spans="1:2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90"/>
      <c r="M60" s="90"/>
      <c r="N60" s="90"/>
      <c r="O60" s="10"/>
      <c r="P60" s="10"/>
      <c r="Q60" s="10"/>
      <c r="R60" s="10"/>
      <c r="S60" s="10"/>
      <c r="T60" s="10"/>
      <c r="U60" s="10"/>
      <c r="V60" s="10"/>
    </row>
    <row r="61" spans="1:22" ht="12.9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90"/>
      <c r="M61" s="90"/>
      <c r="N61" s="90"/>
      <c r="O61" s="10"/>
      <c r="P61" s="10"/>
      <c r="Q61" s="10"/>
      <c r="R61" s="10"/>
      <c r="S61" s="10"/>
      <c r="T61" s="10"/>
      <c r="U61" s="10"/>
      <c r="V61" s="10"/>
    </row>
    <row r="62" spans="1:2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90"/>
      <c r="M62" s="90"/>
      <c r="N62" s="90"/>
      <c r="O62" s="10"/>
      <c r="P62" s="10"/>
      <c r="Q62" s="10"/>
      <c r="R62" s="10"/>
      <c r="S62" s="10"/>
      <c r="T62" s="10"/>
      <c r="U62" s="10"/>
      <c r="V62" s="10"/>
    </row>
    <row r="63" spans="1:2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90"/>
      <c r="M63" s="90"/>
      <c r="N63" s="90"/>
      <c r="O63" s="10"/>
      <c r="P63" s="10"/>
      <c r="Q63" s="10"/>
      <c r="R63" s="10"/>
      <c r="S63" s="10"/>
      <c r="T63" s="10"/>
      <c r="U63" s="10"/>
      <c r="V63" s="10"/>
    </row>
    <row r="64" spans="1:2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0"/>
      <c r="M64" s="90"/>
      <c r="N64" s="90"/>
      <c r="O64" s="10"/>
      <c r="P64" s="10"/>
      <c r="Q64" s="10"/>
      <c r="R64" s="10"/>
      <c r="S64" s="10"/>
      <c r="T64" s="10"/>
      <c r="U64" s="10"/>
      <c r="V64" s="10"/>
    </row>
    <row r="65" spans="1:2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90"/>
      <c r="M65" s="90"/>
      <c r="N65" s="90"/>
      <c r="O65" s="10"/>
      <c r="P65" s="10"/>
      <c r="Q65" s="10"/>
      <c r="R65" s="10"/>
      <c r="S65" s="10"/>
      <c r="T65" s="10"/>
      <c r="U65" s="10"/>
      <c r="V65" s="10"/>
    </row>
    <row r="66" spans="1:2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90"/>
      <c r="M66" s="90"/>
      <c r="N66" s="90"/>
      <c r="O66" s="10"/>
      <c r="P66" s="10"/>
      <c r="Q66" s="10"/>
      <c r="R66" s="10"/>
      <c r="S66" s="10"/>
      <c r="T66" s="10"/>
      <c r="U66" s="10"/>
      <c r="V66" s="10"/>
    </row>
    <row r="67" spans="1:2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90"/>
      <c r="M67" s="90"/>
      <c r="N67" s="90"/>
      <c r="O67" s="10"/>
      <c r="P67" s="10"/>
      <c r="Q67" s="10"/>
      <c r="R67" s="10"/>
      <c r="S67" s="10"/>
      <c r="T67" s="10"/>
      <c r="U67" s="10"/>
      <c r="V67" s="10"/>
    </row>
    <row r="68" spans="1:2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90"/>
      <c r="M68" s="90"/>
      <c r="N68" s="90"/>
      <c r="O68" s="10"/>
      <c r="P68" s="10"/>
      <c r="Q68" s="10"/>
      <c r="R68" s="10"/>
      <c r="S68" s="10"/>
      <c r="T68" s="10"/>
      <c r="U68" s="10"/>
      <c r="V68" s="10"/>
    </row>
    <row r="69" spans="1:2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0"/>
      <c r="M69" s="90"/>
      <c r="N69" s="90"/>
      <c r="O69" s="10"/>
      <c r="P69" s="10"/>
      <c r="Q69" s="10"/>
      <c r="R69" s="10"/>
      <c r="S69" s="10"/>
      <c r="T69" s="10"/>
      <c r="U69" s="10"/>
      <c r="V69" s="10"/>
    </row>
    <row r="70" spans="1:2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90"/>
      <c r="M70" s="90"/>
      <c r="N70" s="90"/>
      <c r="O70" s="10"/>
      <c r="P70" s="10"/>
      <c r="Q70" s="10"/>
      <c r="R70" s="10"/>
      <c r="S70" s="10"/>
      <c r="T70" s="10"/>
      <c r="U70" s="10"/>
      <c r="V70" s="10"/>
    </row>
    <row r="71" spans="1:2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90"/>
      <c r="M71" s="90"/>
      <c r="N71" s="90"/>
      <c r="O71" s="10"/>
      <c r="P71" s="10"/>
      <c r="Q71" s="10"/>
      <c r="R71" s="10"/>
      <c r="S71" s="10"/>
      <c r="T71" s="10"/>
      <c r="U71" s="10"/>
      <c r="V71" s="10"/>
    </row>
    <row r="72" spans="1:2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90"/>
      <c r="M72" s="90"/>
      <c r="N72" s="90"/>
      <c r="O72" s="10"/>
      <c r="P72" s="10"/>
      <c r="Q72" s="10"/>
      <c r="R72" s="10"/>
      <c r="S72" s="10"/>
      <c r="T72" s="10"/>
      <c r="U72" s="10"/>
      <c r="V72" s="10"/>
    </row>
    <row r="73" spans="1:2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90"/>
      <c r="M73" s="90"/>
      <c r="N73" s="90"/>
      <c r="O73" s="10"/>
      <c r="P73" s="10"/>
      <c r="Q73" s="10"/>
      <c r="R73" s="10"/>
      <c r="S73" s="10"/>
      <c r="T73" s="10"/>
      <c r="U73" s="10"/>
      <c r="V73" s="10"/>
    </row>
    <row r="74" spans="1:2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90"/>
      <c r="M74" s="90"/>
      <c r="N74" s="90"/>
      <c r="O74" s="10"/>
      <c r="P74" s="10"/>
      <c r="Q74" s="10"/>
      <c r="R74" s="10"/>
      <c r="S74" s="10"/>
      <c r="T74" s="10"/>
      <c r="U74" s="10"/>
      <c r="V74" s="10"/>
    </row>
    <row r="75" spans="1:2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90"/>
      <c r="M75" s="90"/>
      <c r="N75" s="90"/>
      <c r="O75" s="10"/>
      <c r="P75" s="10"/>
      <c r="Q75" s="10"/>
      <c r="R75" s="10"/>
      <c r="S75" s="10"/>
      <c r="T75" s="10"/>
      <c r="U75" s="10"/>
      <c r="V75" s="10"/>
    </row>
    <row r="76" spans="1:2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90"/>
      <c r="M76" s="90"/>
      <c r="N76" s="90"/>
      <c r="O76" s="10"/>
      <c r="P76" s="10"/>
      <c r="Q76" s="10"/>
      <c r="R76" s="10"/>
      <c r="S76" s="10"/>
      <c r="T76" s="10"/>
      <c r="U76" s="10"/>
      <c r="V76" s="10"/>
    </row>
    <row r="77" spans="1:2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90"/>
      <c r="M77" s="90"/>
      <c r="N77" s="90"/>
      <c r="O77" s="10"/>
      <c r="P77" s="10"/>
      <c r="Q77" s="10"/>
      <c r="R77" s="10"/>
      <c r="S77" s="10"/>
      <c r="T77" s="10"/>
      <c r="U77" s="10"/>
      <c r="V77" s="10"/>
    </row>
    <row r="78" spans="1:2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90"/>
      <c r="M78" s="90"/>
      <c r="N78" s="90"/>
      <c r="O78" s="10"/>
      <c r="P78" s="10"/>
      <c r="Q78" s="10"/>
      <c r="R78" s="10"/>
      <c r="S78" s="10"/>
      <c r="T78" s="10"/>
      <c r="U78" s="10"/>
      <c r="V78" s="10"/>
    </row>
    <row r="79" spans="1:22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90"/>
      <c r="M79" s="90"/>
      <c r="N79" s="90"/>
      <c r="O79" s="10"/>
      <c r="P79" s="10"/>
      <c r="Q79" s="10"/>
      <c r="R79" s="10"/>
      <c r="S79" s="10"/>
      <c r="T79" s="10"/>
      <c r="U79" s="10"/>
      <c r="V79" s="10"/>
    </row>
    <row r="80" spans="1:22" ht="12.95" customHeight="1" x14ac:dyDescent="0.25">
      <c r="A80" s="10"/>
      <c r="B80" s="10"/>
      <c r="C80" s="10"/>
      <c r="D80" s="10"/>
      <c r="E80" s="10"/>
      <c r="F80" s="8"/>
      <c r="G80" s="8"/>
      <c r="H80" s="8"/>
      <c r="I80" s="8"/>
      <c r="J80" s="8"/>
      <c r="K80" s="8"/>
      <c r="L80" s="98"/>
      <c r="M80" s="98"/>
      <c r="N80" s="98"/>
      <c r="O80" s="8"/>
      <c r="P80" s="8"/>
      <c r="Q80" s="8"/>
      <c r="R80" s="10"/>
      <c r="S80" s="10"/>
      <c r="T80" s="10"/>
      <c r="U80" s="10"/>
      <c r="V80" s="10"/>
    </row>
    <row r="81" spans="1:22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90"/>
      <c r="M81" s="90"/>
      <c r="N81" s="90"/>
      <c r="O81" s="10"/>
      <c r="P81" s="10"/>
      <c r="Q81" s="10"/>
      <c r="R81" s="10"/>
      <c r="S81" s="10"/>
      <c r="T81" s="10"/>
      <c r="U81" s="10"/>
      <c r="V81" s="10"/>
    </row>
    <row r="82" spans="1:22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90"/>
      <c r="M82" s="90"/>
      <c r="N82" s="90"/>
      <c r="O82" s="10"/>
      <c r="P82" s="10"/>
      <c r="Q82" s="10"/>
      <c r="R82" s="10"/>
      <c r="S82" s="10"/>
      <c r="T82" s="10"/>
      <c r="U82" s="10"/>
      <c r="V82" s="10"/>
    </row>
    <row r="83" spans="1:22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90"/>
      <c r="M83" s="90"/>
      <c r="N83" s="90"/>
      <c r="O83" s="10"/>
      <c r="P83" s="10"/>
      <c r="Q83" s="10"/>
      <c r="R83" s="10"/>
      <c r="S83" s="10"/>
      <c r="T83" s="10"/>
      <c r="U83" s="10"/>
      <c r="V83" s="10"/>
    </row>
    <row r="84" spans="1:2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90"/>
      <c r="M84" s="90"/>
      <c r="N84" s="90"/>
      <c r="O84" s="10"/>
      <c r="P84" s="10"/>
      <c r="Q84" s="10"/>
      <c r="R84" s="10"/>
      <c r="S84" s="10"/>
      <c r="T84" s="10"/>
      <c r="U84" s="10"/>
      <c r="V84" s="10"/>
    </row>
    <row r="85" spans="1:2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90"/>
      <c r="M85" s="90"/>
      <c r="N85" s="90"/>
      <c r="O85" s="10"/>
      <c r="P85" s="10"/>
      <c r="Q85" s="10"/>
      <c r="R85" s="10"/>
      <c r="S85" s="10"/>
      <c r="T85" s="10"/>
      <c r="U85" s="10"/>
      <c r="V85" s="10"/>
    </row>
    <row r="86" spans="1:2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90"/>
      <c r="M86" s="90"/>
      <c r="N86" s="90"/>
      <c r="O86" s="10"/>
      <c r="P86" s="10"/>
      <c r="Q86" s="10"/>
      <c r="R86" s="10"/>
      <c r="S86" s="10"/>
      <c r="T86" s="10"/>
      <c r="U86" s="10"/>
      <c r="V86" s="10"/>
    </row>
    <row r="87" spans="1:2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90"/>
      <c r="M87" s="90"/>
      <c r="N87" s="90"/>
      <c r="O87" s="10"/>
      <c r="P87" s="10"/>
      <c r="Q87" s="10"/>
      <c r="R87" s="10"/>
      <c r="S87" s="10"/>
      <c r="T87" s="10"/>
      <c r="U87" s="10"/>
      <c r="V87" s="10"/>
    </row>
    <row r="88" spans="1:2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90"/>
      <c r="M88" s="90"/>
      <c r="N88" s="90"/>
      <c r="O88" s="10"/>
      <c r="P88" s="10"/>
      <c r="Q88" s="10"/>
      <c r="R88" s="10"/>
      <c r="S88" s="10"/>
      <c r="T88" s="10"/>
      <c r="U88" s="10"/>
      <c r="V88" s="10"/>
    </row>
    <row r="89" spans="1:2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90"/>
      <c r="M89" s="90"/>
      <c r="N89" s="90"/>
      <c r="O89" s="10"/>
      <c r="P89" s="10"/>
      <c r="Q89" s="10"/>
      <c r="R89" s="10"/>
      <c r="S89" s="10"/>
      <c r="T89" s="10"/>
      <c r="U89" s="10"/>
      <c r="V89" s="10"/>
    </row>
    <row r="90" spans="1:22" ht="12.9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90"/>
      <c r="M90" s="90"/>
      <c r="N90" s="90"/>
      <c r="O90" s="10"/>
      <c r="P90" s="10"/>
      <c r="Q90" s="10"/>
      <c r="R90" s="10"/>
      <c r="S90" s="10"/>
      <c r="T90" s="10"/>
      <c r="U90" s="10"/>
      <c r="V90" s="10"/>
    </row>
    <row r="91" spans="1:2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90"/>
      <c r="M91" s="90"/>
      <c r="N91" s="90"/>
      <c r="O91" s="10"/>
      <c r="P91" s="10"/>
      <c r="Q91" s="10"/>
      <c r="R91" s="10"/>
      <c r="S91" s="10"/>
      <c r="T91" s="10"/>
      <c r="U91" s="10"/>
      <c r="V91" s="10"/>
    </row>
    <row r="92" spans="1:2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90"/>
      <c r="M92" s="90"/>
      <c r="N92" s="90"/>
      <c r="O92" s="10"/>
      <c r="P92" s="10"/>
      <c r="Q92" s="10"/>
      <c r="R92" s="10"/>
      <c r="S92" s="10"/>
      <c r="T92" s="10"/>
      <c r="U92" s="10"/>
      <c r="V92" s="10"/>
    </row>
    <row r="93" spans="1:2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90"/>
      <c r="M93" s="90"/>
      <c r="N93" s="90"/>
      <c r="O93" s="10"/>
      <c r="P93" s="10"/>
      <c r="Q93" s="10"/>
      <c r="R93" s="10"/>
      <c r="S93" s="10"/>
      <c r="T93" s="10"/>
      <c r="U93" s="10"/>
      <c r="V93" s="10"/>
    </row>
    <row r="94" spans="1:2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90"/>
      <c r="M94" s="90"/>
      <c r="N94" s="90"/>
      <c r="O94" s="10"/>
      <c r="P94" s="10"/>
      <c r="Q94" s="10"/>
      <c r="R94" s="10"/>
      <c r="S94" s="10"/>
      <c r="T94" s="10"/>
      <c r="U94" s="10"/>
      <c r="V94" s="10"/>
    </row>
    <row r="95" spans="1:2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101"/>
      <c r="M95" s="101"/>
      <c r="N95" s="101"/>
      <c r="O95" s="24"/>
      <c r="P95" s="24"/>
      <c r="Q95" s="24"/>
      <c r="R95" s="24"/>
      <c r="S95" s="24"/>
      <c r="T95" s="24"/>
      <c r="U95" s="24"/>
      <c r="V95" s="24"/>
    </row>
    <row r="96" spans="1:2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90"/>
      <c r="M96" s="90"/>
      <c r="N96" s="90"/>
      <c r="O96" s="10"/>
      <c r="P96" s="10"/>
      <c r="Q96" s="10"/>
      <c r="R96" s="10"/>
      <c r="S96" s="10"/>
      <c r="T96" s="10"/>
      <c r="U96" s="10"/>
      <c r="V96" s="10"/>
    </row>
    <row r="97" spans="1:2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90"/>
      <c r="M97" s="90"/>
      <c r="N97" s="90"/>
      <c r="O97" s="10"/>
      <c r="P97" s="10"/>
      <c r="Q97" s="10"/>
      <c r="R97" s="10"/>
      <c r="S97" s="10"/>
      <c r="T97" s="10"/>
      <c r="U97" s="10"/>
      <c r="V97" s="10"/>
    </row>
    <row r="98" spans="1:22" ht="1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90"/>
      <c r="M98" s="90"/>
      <c r="N98" s="90"/>
      <c r="O98" s="10"/>
      <c r="P98" s="10"/>
      <c r="Q98" s="10"/>
      <c r="R98" s="10"/>
      <c r="S98" s="10"/>
      <c r="T98" s="10"/>
      <c r="U98" s="10"/>
      <c r="V98" s="10"/>
    </row>
    <row r="99" spans="1:2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0"/>
      <c r="M99" s="90"/>
      <c r="N99" s="90"/>
      <c r="O99" s="10"/>
      <c r="P99" s="10"/>
      <c r="Q99" s="10"/>
      <c r="R99" s="10"/>
      <c r="S99" s="10"/>
      <c r="T99" s="10"/>
      <c r="U99" s="10"/>
      <c r="V99" s="10"/>
    </row>
    <row r="100" spans="1:2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90"/>
      <c r="M100" s="90"/>
      <c r="N100" s="90"/>
      <c r="O100" s="10"/>
      <c r="P100" s="10"/>
      <c r="Q100" s="10"/>
      <c r="R100" s="10"/>
      <c r="S100" s="10"/>
      <c r="T100" s="10"/>
      <c r="U100" s="10"/>
      <c r="V100" s="10"/>
    </row>
    <row r="101" spans="1:2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90"/>
      <c r="M101" s="90"/>
      <c r="N101" s="90"/>
      <c r="O101" s="10"/>
      <c r="P101" s="10"/>
      <c r="Q101" s="10"/>
      <c r="R101" s="10"/>
      <c r="S101" s="10"/>
      <c r="T101" s="10"/>
      <c r="U101" s="10"/>
      <c r="V101" s="10"/>
    </row>
    <row r="102" spans="1:2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90"/>
      <c r="M102" s="90"/>
      <c r="N102" s="90"/>
      <c r="O102" s="10"/>
      <c r="P102" s="10"/>
      <c r="Q102" s="10"/>
      <c r="R102" s="10"/>
      <c r="S102" s="10"/>
      <c r="T102" s="10"/>
      <c r="U102" s="10"/>
      <c r="V102" s="10"/>
    </row>
    <row r="103" spans="1:2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90"/>
      <c r="M103" s="90"/>
      <c r="N103" s="90"/>
      <c r="O103" s="10"/>
      <c r="P103" s="10"/>
      <c r="Q103" s="10"/>
      <c r="R103" s="10"/>
      <c r="S103" s="10"/>
      <c r="T103" s="10"/>
      <c r="U103" s="10"/>
      <c r="V103" s="10"/>
    </row>
    <row r="104" spans="1:2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90"/>
      <c r="M104" s="90"/>
      <c r="N104" s="90"/>
      <c r="O104" s="10"/>
      <c r="P104" s="10"/>
      <c r="Q104" s="10"/>
      <c r="R104" s="10"/>
      <c r="S104" s="10"/>
      <c r="T104" s="10"/>
      <c r="U104" s="10"/>
      <c r="V104" s="10"/>
    </row>
    <row r="105" spans="1:22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90"/>
      <c r="M105" s="90"/>
      <c r="N105" s="90"/>
      <c r="O105" s="10"/>
      <c r="P105" s="10"/>
      <c r="Q105" s="10"/>
      <c r="R105" s="10"/>
      <c r="S105" s="10"/>
      <c r="T105" s="10"/>
      <c r="U105" s="10"/>
      <c r="V105" s="10"/>
    </row>
    <row r="106" spans="1:22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90"/>
      <c r="M106" s="90"/>
      <c r="N106" s="90"/>
      <c r="O106" s="10"/>
      <c r="P106" s="10"/>
      <c r="Q106" s="10"/>
      <c r="R106" s="10"/>
      <c r="S106" s="10"/>
      <c r="T106" s="10"/>
      <c r="U106" s="10"/>
      <c r="V106" s="10"/>
    </row>
    <row r="107" spans="1:22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90"/>
      <c r="M107" s="90"/>
      <c r="N107" s="90"/>
      <c r="O107" s="10"/>
      <c r="P107" s="10"/>
      <c r="Q107" s="10"/>
      <c r="R107" s="10"/>
      <c r="S107" s="10"/>
      <c r="T107" s="10"/>
      <c r="U107" s="10"/>
      <c r="V107" s="10"/>
    </row>
    <row r="108" spans="1:22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90"/>
      <c r="M108" s="90"/>
      <c r="N108" s="90"/>
      <c r="O108" s="10"/>
      <c r="P108" s="10"/>
      <c r="Q108" s="10"/>
      <c r="R108" s="10"/>
      <c r="S108" s="10"/>
      <c r="T108" s="10"/>
      <c r="U108" s="10"/>
      <c r="V108" s="10"/>
    </row>
    <row r="109" spans="1:22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90"/>
      <c r="M109" s="90"/>
      <c r="N109" s="90"/>
      <c r="O109" s="10"/>
      <c r="P109" s="10"/>
      <c r="Q109" s="10"/>
      <c r="R109" s="10"/>
      <c r="S109" s="10"/>
      <c r="T109" s="10"/>
      <c r="U109" s="10"/>
      <c r="V109" s="10"/>
    </row>
    <row r="110" spans="1:2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90"/>
      <c r="M110" s="90"/>
      <c r="N110" s="90"/>
      <c r="O110" s="10"/>
      <c r="P110" s="10"/>
      <c r="Q110" s="10"/>
      <c r="R110" s="10"/>
      <c r="S110" s="10"/>
      <c r="T110" s="10"/>
      <c r="U110" s="10"/>
      <c r="V110" s="10"/>
    </row>
    <row r="111" spans="1:2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90"/>
      <c r="M111" s="90"/>
      <c r="N111" s="90"/>
      <c r="O111" s="10"/>
      <c r="P111" s="10"/>
      <c r="Q111" s="10"/>
      <c r="R111" s="10"/>
      <c r="S111" s="10"/>
      <c r="T111" s="10"/>
      <c r="U111" s="10"/>
      <c r="V111" s="10"/>
    </row>
    <row r="112" spans="1:2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90"/>
      <c r="M112" s="90"/>
      <c r="N112" s="90"/>
      <c r="O112" s="10"/>
      <c r="P112" s="10"/>
      <c r="Q112" s="10"/>
      <c r="R112" s="10"/>
      <c r="S112" s="10"/>
      <c r="T112" s="10"/>
      <c r="U112" s="10"/>
      <c r="V112" s="10"/>
    </row>
    <row r="113" spans="1:2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90"/>
      <c r="M113" s="90"/>
      <c r="N113" s="90"/>
      <c r="O113" s="10"/>
      <c r="P113" s="10"/>
      <c r="Q113" s="10"/>
      <c r="R113" s="10"/>
      <c r="S113" s="10"/>
      <c r="T113" s="10"/>
      <c r="U113" s="10"/>
      <c r="V113" s="10"/>
    </row>
    <row r="114" spans="1:2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90"/>
      <c r="M114" s="90"/>
      <c r="N114" s="90"/>
      <c r="O114" s="10"/>
      <c r="P114" s="10"/>
      <c r="Q114" s="10"/>
      <c r="R114" s="10"/>
      <c r="S114" s="10"/>
      <c r="T114" s="10"/>
      <c r="U114" s="10"/>
      <c r="V114" s="10"/>
    </row>
    <row r="115" spans="1:2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90"/>
      <c r="M115" s="90"/>
      <c r="N115" s="90"/>
      <c r="O115" s="10"/>
      <c r="P115" s="10"/>
      <c r="Q115" s="10"/>
      <c r="R115" s="10"/>
      <c r="S115" s="10"/>
      <c r="T115" s="10"/>
      <c r="U115" s="10"/>
      <c r="V115" s="10"/>
    </row>
    <row r="116" spans="1:2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90"/>
      <c r="M116" s="90"/>
      <c r="N116" s="90"/>
      <c r="O116" s="10"/>
      <c r="P116" s="10"/>
      <c r="Q116" s="10"/>
      <c r="R116" s="10"/>
      <c r="S116" s="10"/>
      <c r="T116" s="10"/>
      <c r="U116" s="10"/>
      <c r="V116" s="10"/>
    </row>
    <row r="117" spans="1:2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90"/>
      <c r="M117" s="90"/>
      <c r="N117" s="90"/>
      <c r="O117" s="10"/>
      <c r="P117" s="10"/>
      <c r="Q117" s="10"/>
      <c r="R117" s="10"/>
      <c r="S117" s="10"/>
      <c r="T117" s="10"/>
      <c r="U117" s="10"/>
      <c r="V117" s="10"/>
    </row>
    <row r="118" spans="1:2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90"/>
      <c r="M118" s="90"/>
      <c r="N118" s="90"/>
      <c r="O118" s="10"/>
      <c r="P118" s="10"/>
      <c r="Q118" s="10"/>
      <c r="R118" s="10"/>
      <c r="S118" s="10"/>
      <c r="T118" s="10"/>
      <c r="U118" s="10"/>
      <c r="V118" s="10"/>
    </row>
    <row r="119" spans="1:2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90"/>
      <c r="M119" s="90"/>
      <c r="N119" s="90"/>
      <c r="O119" s="10"/>
      <c r="P119" s="10"/>
      <c r="Q119" s="10"/>
      <c r="R119" s="10"/>
      <c r="S119" s="10"/>
      <c r="T119" s="10"/>
      <c r="U119" s="10"/>
      <c r="V119" s="10"/>
    </row>
    <row r="120" spans="1:2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90"/>
      <c r="M120" s="90"/>
      <c r="N120" s="90"/>
      <c r="O120" s="10"/>
      <c r="P120" s="10"/>
      <c r="Q120" s="10"/>
      <c r="R120" s="10"/>
      <c r="S120" s="10"/>
      <c r="T120" s="10"/>
      <c r="U120" s="10"/>
      <c r="V120" s="10"/>
    </row>
    <row r="121" spans="1:2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90"/>
      <c r="M121" s="90"/>
      <c r="N121" s="90"/>
      <c r="O121" s="10"/>
      <c r="P121" s="10"/>
      <c r="Q121" s="10"/>
      <c r="R121" s="10"/>
      <c r="S121" s="10"/>
      <c r="T121" s="10"/>
      <c r="U121" s="10"/>
      <c r="V121" s="10"/>
    </row>
    <row r="122" spans="1:2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90"/>
      <c r="M122" s="90"/>
      <c r="N122" s="90"/>
      <c r="O122" s="10"/>
      <c r="P122" s="10"/>
      <c r="Q122" s="10"/>
      <c r="R122" s="10"/>
      <c r="S122" s="10"/>
      <c r="T122" s="10"/>
      <c r="U122" s="10"/>
      <c r="V122" s="10"/>
    </row>
    <row r="123" spans="1:2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90"/>
      <c r="M123" s="90"/>
      <c r="N123" s="90"/>
      <c r="O123" s="10"/>
      <c r="P123" s="10"/>
      <c r="Q123" s="10"/>
      <c r="R123" s="10"/>
      <c r="S123" s="10"/>
      <c r="T123" s="10"/>
      <c r="U123" s="10"/>
      <c r="V123" s="10"/>
    </row>
    <row r="124" spans="1:2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90"/>
      <c r="M124" s="90"/>
      <c r="N124" s="90"/>
      <c r="O124" s="10"/>
      <c r="P124" s="10"/>
      <c r="Q124" s="10"/>
      <c r="R124" s="10"/>
      <c r="S124" s="10"/>
      <c r="T124" s="10"/>
      <c r="U124" s="10"/>
      <c r="V124" s="10"/>
    </row>
    <row r="125" spans="1:2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90"/>
      <c r="M125" s="90"/>
      <c r="N125" s="90"/>
      <c r="O125" s="10"/>
      <c r="P125" s="10"/>
      <c r="Q125" s="10"/>
      <c r="R125" s="10"/>
      <c r="S125" s="10"/>
      <c r="T125" s="10"/>
      <c r="U125" s="10"/>
      <c r="V125" s="10"/>
    </row>
    <row r="126" spans="1:2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90"/>
      <c r="M126" s="90"/>
      <c r="N126" s="90"/>
      <c r="O126" s="10"/>
      <c r="P126" s="10"/>
      <c r="Q126" s="10"/>
      <c r="R126" s="10"/>
      <c r="S126" s="10"/>
      <c r="T126" s="10"/>
      <c r="U126" s="10"/>
      <c r="V126" s="10"/>
    </row>
    <row r="127" spans="1:2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90"/>
      <c r="M127" s="90"/>
      <c r="N127" s="90"/>
      <c r="O127" s="10"/>
      <c r="P127" s="10"/>
      <c r="Q127" s="10"/>
      <c r="R127" s="10"/>
      <c r="S127" s="10"/>
      <c r="T127" s="10"/>
      <c r="U127" s="10"/>
      <c r="V127" s="10"/>
    </row>
    <row r="128" spans="1:22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90"/>
      <c r="M128" s="90"/>
      <c r="N128" s="90"/>
      <c r="O128" s="10"/>
      <c r="P128" s="10"/>
      <c r="Q128" s="10"/>
      <c r="R128" s="10"/>
      <c r="S128" s="10"/>
      <c r="T128" s="10"/>
      <c r="U128" s="10"/>
      <c r="V128" s="10"/>
    </row>
    <row r="129" spans="1:22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90"/>
      <c r="M129" s="90"/>
      <c r="N129" s="90"/>
      <c r="O129" s="10"/>
      <c r="P129" s="10"/>
      <c r="Q129" s="10"/>
      <c r="R129" s="10"/>
      <c r="S129" s="10"/>
      <c r="T129" s="10"/>
      <c r="U129" s="10"/>
      <c r="V129" s="10"/>
    </row>
    <row r="130" spans="1:22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90"/>
      <c r="M130" s="90"/>
      <c r="N130" s="90"/>
      <c r="O130" s="10"/>
      <c r="P130" s="10"/>
      <c r="Q130" s="10"/>
      <c r="R130" s="10"/>
      <c r="S130" s="10"/>
      <c r="T130" s="10"/>
      <c r="U130" s="10"/>
      <c r="V130" s="10"/>
    </row>
    <row r="131" spans="1:22" ht="12.9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90"/>
      <c r="M131" s="90"/>
      <c r="N131" s="90"/>
      <c r="O131" s="10"/>
      <c r="P131" s="10"/>
      <c r="Q131" s="10"/>
      <c r="R131" s="10"/>
      <c r="S131" s="10"/>
      <c r="T131" s="10"/>
      <c r="U131" s="10"/>
      <c r="V131" s="10"/>
    </row>
    <row r="132" spans="1:22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90"/>
      <c r="M132" s="90"/>
      <c r="N132" s="90"/>
      <c r="O132" s="10"/>
      <c r="P132" s="10"/>
      <c r="Q132" s="10"/>
      <c r="R132" s="10"/>
      <c r="S132" s="10"/>
      <c r="T132" s="10"/>
      <c r="U132" s="10"/>
      <c r="V132" s="10"/>
    </row>
    <row r="133" spans="1:2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90"/>
      <c r="M133" s="90"/>
      <c r="N133" s="90"/>
      <c r="O133" s="10"/>
      <c r="P133" s="10"/>
      <c r="Q133" s="10"/>
      <c r="R133" s="10"/>
      <c r="S133" s="10"/>
      <c r="T133" s="10"/>
      <c r="U133" s="10"/>
      <c r="V133" s="10"/>
    </row>
    <row r="134" spans="1:2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90"/>
      <c r="M134" s="90"/>
      <c r="N134" s="90"/>
      <c r="O134" s="10"/>
      <c r="P134" s="10"/>
      <c r="Q134" s="10"/>
      <c r="R134" s="10"/>
      <c r="S134" s="10"/>
      <c r="T134" s="10"/>
      <c r="U134" s="10"/>
      <c r="V134" s="10"/>
    </row>
    <row r="135" spans="1:2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90"/>
      <c r="M135" s="90"/>
      <c r="N135" s="90"/>
      <c r="O135" s="10"/>
      <c r="P135" s="10"/>
      <c r="Q135" s="10"/>
      <c r="R135" s="10"/>
      <c r="S135" s="10"/>
      <c r="T135" s="10"/>
      <c r="U135" s="10"/>
      <c r="V135" s="10"/>
    </row>
    <row r="136" spans="1:2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90"/>
      <c r="M136" s="90"/>
      <c r="N136" s="90"/>
      <c r="O136" s="10"/>
      <c r="P136" s="10"/>
      <c r="Q136" s="10"/>
      <c r="R136" s="10"/>
      <c r="S136" s="10"/>
      <c r="T136" s="10"/>
      <c r="U136" s="10"/>
      <c r="V136" s="10"/>
    </row>
    <row r="137" spans="1:22" ht="12.95" customHeight="1" x14ac:dyDescent="0.25">
      <c r="A137" s="10"/>
      <c r="B137" s="10"/>
      <c r="C137" s="10"/>
      <c r="D137" s="10"/>
      <c r="E137" s="10"/>
      <c r="F137" s="8"/>
      <c r="G137" s="8"/>
      <c r="H137" s="8"/>
      <c r="I137" s="8"/>
      <c r="J137" s="8"/>
      <c r="K137" s="8"/>
      <c r="L137" s="98"/>
      <c r="M137" s="98"/>
      <c r="N137" s="98"/>
      <c r="O137" s="8"/>
      <c r="P137" s="8"/>
      <c r="Q137" s="8"/>
      <c r="R137" s="10"/>
      <c r="S137" s="10"/>
      <c r="T137" s="10"/>
      <c r="U137" s="10"/>
      <c r="V137" s="10"/>
    </row>
    <row r="138" spans="1:2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90"/>
      <c r="M138" s="90"/>
      <c r="N138" s="90"/>
      <c r="O138" s="10"/>
      <c r="P138" s="10"/>
      <c r="Q138" s="10"/>
      <c r="R138" s="10"/>
      <c r="S138" s="10"/>
      <c r="T138" s="10"/>
      <c r="U138" s="10"/>
      <c r="V138" s="10"/>
    </row>
    <row r="139" spans="1:2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90"/>
      <c r="M139" s="90"/>
      <c r="N139" s="90"/>
      <c r="O139" s="10"/>
      <c r="P139" s="10"/>
      <c r="Q139" s="10"/>
      <c r="R139" s="10"/>
      <c r="S139" s="10"/>
      <c r="T139" s="10"/>
      <c r="U139" s="10"/>
      <c r="V139" s="10"/>
    </row>
    <row r="140" spans="1:2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90"/>
      <c r="M140" s="90"/>
      <c r="N140" s="90"/>
      <c r="O140" s="10"/>
      <c r="P140" s="10"/>
      <c r="Q140" s="10"/>
      <c r="R140" s="10"/>
      <c r="S140" s="10"/>
      <c r="T140" s="10"/>
      <c r="U140" s="10"/>
      <c r="V140" s="10"/>
    </row>
    <row r="141" spans="1:2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0"/>
      <c r="M141" s="90"/>
      <c r="N141" s="90"/>
      <c r="O141" s="10"/>
      <c r="P141" s="10"/>
      <c r="Q141" s="10"/>
      <c r="R141" s="10"/>
      <c r="S141" s="10"/>
      <c r="T141" s="10"/>
      <c r="U141" s="10"/>
      <c r="V141" s="10"/>
    </row>
    <row r="142" spans="1:2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90"/>
      <c r="M142" s="90"/>
      <c r="N142" s="90"/>
      <c r="O142" s="10"/>
      <c r="P142" s="10"/>
      <c r="Q142" s="10"/>
      <c r="R142" s="10"/>
      <c r="S142" s="10"/>
      <c r="T142" s="10"/>
      <c r="U142" s="10"/>
      <c r="V142" s="10"/>
    </row>
    <row r="143" spans="1:22" ht="1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101"/>
      <c r="M143" s="101"/>
      <c r="N143" s="101"/>
      <c r="O143" s="24"/>
      <c r="P143" s="24"/>
      <c r="Q143" s="24"/>
      <c r="R143" s="24"/>
      <c r="S143" s="24"/>
      <c r="T143" s="24"/>
      <c r="U143" s="24"/>
      <c r="V143" s="24"/>
    </row>
    <row r="144" spans="1:22" ht="1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90"/>
      <c r="M144" s="90"/>
      <c r="N144" s="90"/>
      <c r="O144" s="10"/>
      <c r="P144" s="10"/>
      <c r="Q144" s="10"/>
      <c r="R144" s="10"/>
      <c r="S144" s="10"/>
      <c r="T144" s="10"/>
      <c r="U144" s="10"/>
      <c r="V144" s="10"/>
    </row>
    <row r="145" spans="1:22" ht="1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90"/>
      <c r="M145" s="90"/>
      <c r="N145" s="90"/>
      <c r="O145" s="10"/>
      <c r="P145" s="10"/>
      <c r="Q145" s="10"/>
      <c r="R145" s="10"/>
      <c r="S145" s="10"/>
      <c r="T145" s="10"/>
      <c r="U145" s="10"/>
      <c r="V145" s="10"/>
    </row>
    <row r="146" spans="1:2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90"/>
      <c r="M146" s="90"/>
      <c r="N146" s="90"/>
      <c r="O146" s="10"/>
      <c r="P146" s="10"/>
      <c r="Q146" s="10"/>
      <c r="R146" s="10"/>
      <c r="S146" s="10"/>
      <c r="T146" s="10"/>
      <c r="U146" s="10"/>
      <c r="V146" s="10"/>
    </row>
    <row r="147" spans="1:2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90"/>
      <c r="M147" s="90"/>
      <c r="N147" s="90"/>
      <c r="O147" s="10"/>
      <c r="P147" s="10"/>
      <c r="Q147" s="10"/>
      <c r="R147" s="10"/>
      <c r="S147" s="10"/>
      <c r="T147" s="10"/>
      <c r="U147" s="10"/>
      <c r="V147" s="10"/>
    </row>
    <row r="148" spans="1:2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90"/>
      <c r="M148" s="90"/>
      <c r="N148" s="90"/>
      <c r="O148" s="10"/>
      <c r="P148" s="10"/>
      <c r="Q148" s="10"/>
      <c r="R148" s="10"/>
      <c r="S148" s="10"/>
      <c r="T148" s="10"/>
      <c r="U148" s="10"/>
      <c r="V148" s="10"/>
    </row>
    <row r="149" spans="1:2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90"/>
      <c r="M149" s="90"/>
      <c r="N149" s="90"/>
      <c r="O149" s="10"/>
      <c r="P149" s="10"/>
      <c r="Q149" s="10"/>
      <c r="R149" s="10"/>
      <c r="S149" s="10"/>
      <c r="T149" s="10"/>
      <c r="U149" s="10"/>
      <c r="V149" s="10"/>
    </row>
    <row r="150" spans="1:2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90"/>
      <c r="M150" s="90"/>
      <c r="N150" s="90"/>
      <c r="O150" s="10"/>
      <c r="P150" s="10"/>
      <c r="Q150" s="10"/>
      <c r="R150" s="10"/>
      <c r="S150" s="10"/>
      <c r="T150" s="10"/>
      <c r="U150" s="10"/>
      <c r="V150" s="10"/>
    </row>
    <row r="151" spans="1:2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90"/>
      <c r="M151" s="90"/>
      <c r="N151" s="90"/>
      <c r="O151" s="10"/>
      <c r="P151" s="10"/>
      <c r="Q151" s="10"/>
      <c r="R151" s="10"/>
      <c r="S151" s="10"/>
      <c r="T151" s="10"/>
      <c r="U151" s="10"/>
      <c r="V151" s="10"/>
    </row>
    <row r="152" spans="1:2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90"/>
      <c r="M152" s="90"/>
      <c r="N152" s="90"/>
      <c r="O152" s="10"/>
      <c r="P152" s="10"/>
      <c r="Q152" s="10"/>
      <c r="R152" s="10"/>
      <c r="S152" s="10"/>
      <c r="T152" s="10"/>
      <c r="U152" s="10"/>
      <c r="V152" s="10"/>
    </row>
    <row r="153" spans="1:22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90"/>
      <c r="M153" s="90"/>
      <c r="N153" s="90"/>
      <c r="O153" s="10"/>
      <c r="P153" s="10"/>
      <c r="Q153" s="10"/>
      <c r="R153" s="10"/>
      <c r="S153" s="10"/>
      <c r="T153" s="10"/>
      <c r="U153" s="10"/>
      <c r="V153" s="10"/>
    </row>
    <row r="154" spans="1:22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90"/>
      <c r="M154" s="90"/>
      <c r="N154" s="90"/>
      <c r="O154" s="10"/>
      <c r="P154" s="10"/>
      <c r="Q154" s="10"/>
      <c r="R154" s="10"/>
      <c r="S154" s="10"/>
      <c r="T154" s="10"/>
      <c r="U154" s="10"/>
      <c r="V154" s="10"/>
    </row>
    <row r="155" spans="1:22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90"/>
      <c r="M155" s="90"/>
      <c r="N155" s="90"/>
      <c r="O155" s="10"/>
      <c r="P155" s="10"/>
      <c r="Q155" s="10"/>
      <c r="R155" s="10"/>
      <c r="S155" s="10"/>
      <c r="T155" s="10"/>
      <c r="U155" s="10"/>
      <c r="V155" s="10"/>
    </row>
    <row r="156" spans="1:22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90"/>
      <c r="M156" s="90"/>
      <c r="N156" s="90"/>
      <c r="O156" s="10"/>
      <c r="P156" s="10"/>
      <c r="Q156" s="10"/>
      <c r="R156" s="10"/>
      <c r="S156" s="10"/>
      <c r="T156" s="10"/>
      <c r="U156" s="10"/>
      <c r="V156" s="10"/>
    </row>
    <row r="157" spans="1:22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90"/>
      <c r="M157" s="90"/>
      <c r="N157" s="90"/>
      <c r="O157" s="10"/>
      <c r="P157" s="10"/>
      <c r="Q157" s="10"/>
      <c r="R157" s="10"/>
      <c r="S157" s="10"/>
      <c r="T157" s="10"/>
      <c r="U157" s="10"/>
      <c r="V157" s="10"/>
    </row>
    <row r="158" spans="1:2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90"/>
      <c r="M158" s="90"/>
      <c r="N158" s="90"/>
      <c r="O158" s="10"/>
      <c r="P158" s="10"/>
      <c r="Q158" s="10"/>
      <c r="R158" s="10"/>
      <c r="S158" s="10"/>
      <c r="T158" s="10"/>
      <c r="U158" s="10"/>
      <c r="V158" s="10"/>
    </row>
    <row r="159" spans="1:2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90"/>
      <c r="M159" s="90"/>
      <c r="N159" s="90"/>
      <c r="O159" s="10"/>
      <c r="P159" s="10"/>
      <c r="Q159" s="10"/>
      <c r="R159" s="10"/>
      <c r="S159" s="10"/>
      <c r="T159" s="10"/>
      <c r="U159" s="10"/>
      <c r="V159" s="10"/>
    </row>
    <row r="160" spans="1:2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90"/>
      <c r="M160" s="90"/>
      <c r="N160" s="90"/>
      <c r="O160" s="10"/>
      <c r="P160" s="10"/>
      <c r="Q160" s="10"/>
      <c r="R160" s="10"/>
      <c r="S160" s="10"/>
      <c r="T160" s="10"/>
      <c r="U160" s="10"/>
      <c r="V160" s="10"/>
    </row>
    <row r="161" spans="1:2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90"/>
      <c r="M161" s="90"/>
      <c r="N161" s="90"/>
      <c r="O161" s="10"/>
      <c r="P161" s="10"/>
      <c r="Q161" s="10"/>
      <c r="R161" s="10"/>
      <c r="S161" s="10"/>
      <c r="T161" s="10"/>
      <c r="U161" s="10"/>
      <c r="V161" s="10"/>
    </row>
    <row r="162" spans="1:2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90"/>
      <c r="M162" s="90"/>
      <c r="N162" s="90"/>
      <c r="O162" s="10"/>
      <c r="P162" s="10"/>
      <c r="Q162" s="10"/>
      <c r="R162" s="10"/>
      <c r="S162" s="10"/>
      <c r="T162" s="10"/>
      <c r="U162" s="10"/>
      <c r="V162" s="10"/>
    </row>
    <row r="163" spans="1:2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90"/>
      <c r="M163" s="90"/>
      <c r="N163" s="90"/>
      <c r="O163" s="10"/>
      <c r="P163" s="10"/>
      <c r="Q163" s="10"/>
      <c r="R163" s="10"/>
      <c r="S163" s="10"/>
      <c r="T163" s="10"/>
      <c r="U163" s="10"/>
      <c r="V163" s="10"/>
    </row>
    <row r="164" spans="1:2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90"/>
      <c r="M164" s="90"/>
      <c r="N164" s="90"/>
      <c r="O164" s="10"/>
      <c r="P164" s="10"/>
      <c r="Q164" s="10"/>
      <c r="R164" s="10"/>
      <c r="S164" s="10"/>
      <c r="T164" s="10"/>
      <c r="U164" s="10"/>
      <c r="V164" s="10"/>
    </row>
    <row r="165" spans="1:2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90"/>
      <c r="M165" s="90"/>
      <c r="N165" s="90"/>
      <c r="O165" s="10"/>
      <c r="P165" s="10"/>
      <c r="Q165" s="10"/>
      <c r="R165" s="10"/>
      <c r="S165" s="10"/>
      <c r="T165" s="10"/>
      <c r="U165" s="10"/>
      <c r="V165" s="10"/>
    </row>
    <row r="166" spans="1:2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90"/>
      <c r="M166" s="90"/>
      <c r="N166" s="90"/>
      <c r="O166" s="10"/>
      <c r="P166" s="10"/>
      <c r="Q166" s="10"/>
      <c r="R166" s="10"/>
      <c r="S166" s="10"/>
      <c r="T166" s="10"/>
      <c r="U166" s="10"/>
      <c r="V166" s="10"/>
    </row>
    <row r="167" spans="1:2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90"/>
      <c r="M167" s="90"/>
      <c r="N167" s="90"/>
      <c r="O167" s="10"/>
      <c r="P167" s="10"/>
      <c r="Q167" s="10"/>
      <c r="R167" s="10"/>
      <c r="S167" s="10"/>
      <c r="T167" s="10"/>
      <c r="U167" s="10"/>
      <c r="V167" s="10"/>
    </row>
    <row r="168" spans="1:2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90"/>
      <c r="M168" s="90"/>
      <c r="N168" s="90"/>
      <c r="O168" s="10"/>
      <c r="P168" s="10"/>
      <c r="Q168" s="10"/>
      <c r="R168" s="10"/>
      <c r="S168" s="10"/>
      <c r="T168" s="10"/>
      <c r="U168" s="10"/>
      <c r="V168" s="10"/>
    </row>
    <row r="169" spans="1:2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90"/>
      <c r="M169" s="90"/>
      <c r="N169" s="90"/>
      <c r="O169" s="10"/>
      <c r="P169" s="10"/>
      <c r="Q169" s="10"/>
      <c r="R169" s="10"/>
      <c r="S169" s="10"/>
      <c r="T169" s="10"/>
      <c r="U169" s="10"/>
      <c r="V169" s="10"/>
    </row>
    <row r="170" spans="1:2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90"/>
      <c r="M170" s="90"/>
      <c r="N170" s="90"/>
      <c r="O170" s="10"/>
      <c r="P170" s="10"/>
      <c r="Q170" s="10"/>
      <c r="R170" s="10"/>
      <c r="S170" s="10"/>
      <c r="T170" s="10"/>
      <c r="U170" s="10"/>
      <c r="V170" s="10"/>
    </row>
    <row r="171" spans="1:2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90"/>
      <c r="M171" s="90"/>
      <c r="N171" s="90"/>
      <c r="O171" s="10"/>
      <c r="P171" s="10"/>
      <c r="Q171" s="10"/>
      <c r="R171" s="10"/>
      <c r="S171" s="10"/>
      <c r="T171" s="10"/>
      <c r="U171" s="10"/>
      <c r="V171" s="10"/>
    </row>
    <row r="172" spans="1:2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90"/>
      <c r="M172" s="90"/>
      <c r="N172" s="90"/>
      <c r="O172" s="10"/>
      <c r="P172" s="10"/>
      <c r="Q172" s="10"/>
      <c r="R172" s="10"/>
      <c r="S172" s="10"/>
      <c r="T172" s="10"/>
      <c r="U172" s="10"/>
      <c r="V172" s="10"/>
    </row>
    <row r="173" spans="1:2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90"/>
      <c r="M173" s="90"/>
      <c r="N173" s="90"/>
      <c r="O173" s="10"/>
      <c r="P173" s="10"/>
      <c r="Q173" s="10"/>
      <c r="R173" s="10"/>
      <c r="S173" s="10"/>
      <c r="T173" s="10"/>
      <c r="U173" s="10"/>
      <c r="V173" s="10"/>
    </row>
    <row r="174" spans="1:2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90"/>
      <c r="M174" s="90"/>
      <c r="N174" s="90"/>
      <c r="O174" s="10"/>
      <c r="P174" s="10"/>
      <c r="Q174" s="10"/>
      <c r="R174" s="10"/>
      <c r="S174" s="10"/>
      <c r="T174" s="10"/>
      <c r="U174" s="10"/>
      <c r="V174" s="10"/>
    </row>
    <row r="175" spans="1:2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90"/>
      <c r="M175" s="90"/>
      <c r="N175" s="90"/>
      <c r="O175" s="10"/>
      <c r="P175" s="10"/>
      <c r="Q175" s="10"/>
      <c r="R175" s="10"/>
      <c r="S175" s="10"/>
      <c r="T175" s="10"/>
      <c r="U175" s="10"/>
      <c r="V175" s="10"/>
    </row>
    <row r="176" spans="1:2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90"/>
      <c r="M176" s="90"/>
      <c r="N176" s="90"/>
      <c r="O176" s="10"/>
      <c r="P176" s="10"/>
      <c r="Q176" s="10"/>
      <c r="R176" s="10"/>
      <c r="S176" s="10"/>
      <c r="T176" s="10"/>
      <c r="U176" s="10"/>
      <c r="V176" s="10"/>
    </row>
    <row r="177" spans="1:2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90"/>
      <c r="M177" s="90"/>
      <c r="N177" s="90"/>
      <c r="O177" s="10"/>
      <c r="P177" s="10"/>
      <c r="Q177" s="10"/>
      <c r="R177" s="10"/>
      <c r="S177" s="10"/>
      <c r="T177" s="10"/>
      <c r="U177" s="10"/>
      <c r="V177" s="10"/>
    </row>
    <row r="178" spans="1:2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90"/>
      <c r="M178" s="90"/>
      <c r="N178" s="90"/>
      <c r="O178" s="10"/>
      <c r="P178" s="10"/>
      <c r="Q178" s="10"/>
      <c r="R178" s="10"/>
      <c r="S178" s="10"/>
      <c r="T178" s="10"/>
      <c r="U178" s="10"/>
      <c r="V178" s="10"/>
    </row>
    <row r="179" spans="1:2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90"/>
      <c r="M179" s="90"/>
      <c r="N179" s="90"/>
      <c r="O179" s="10"/>
      <c r="P179" s="10"/>
      <c r="Q179" s="10"/>
      <c r="R179" s="10"/>
      <c r="S179" s="10"/>
      <c r="T179" s="10"/>
      <c r="U179" s="10"/>
      <c r="V179" s="10"/>
    </row>
    <row r="180" spans="1:2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90"/>
      <c r="M180" s="90"/>
      <c r="N180" s="90"/>
      <c r="O180" s="10"/>
      <c r="P180" s="10"/>
      <c r="Q180" s="10"/>
      <c r="R180" s="10"/>
      <c r="S180" s="10"/>
      <c r="T180" s="10"/>
      <c r="U180" s="10"/>
      <c r="V180" s="10"/>
    </row>
    <row r="181" spans="1:2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90"/>
      <c r="M181" s="90"/>
      <c r="N181" s="90"/>
      <c r="O181" s="10"/>
      <c r="P181" s="10"/>
      <c r="Q181" s="10"/>
      <c r="R181" s="10"/>
      <c r="S181" s="10"/>
      <c r="T181" s="10"/>
      <c r="U181" s="10"/>
      <c r="V181" s="10"/>
    </row>
    <row r="182" spans="1:2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90"/>
      <c r="M182" s="90"/>
      <c r="N182" s="90"/>
      <c r="O182" s="10"/>
      <c r="P182" s="10"/>
      <c r="Q182" s="10"/>
      <c r="R182" s="10"/>
      <c r="S182" s="10"/>
      <c r="T182" s="10"/>
      <c r="U182" s="10"/>
      <c r="V182" s="10"/>
    </row>
    <row r="183" spans="1:2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90"/>
      <c r="M183" s="90"/>
      <c r="N183" s="90"/>
      <c r="O183" s="10"/>
      <c r="P183" s="10"/>
      <c r="Q183" s="10"/>
      <c r="R183" s="10"/>
      <c r="S183" s="10"/>
      <c r="T183" s="10"/>
      <c r="U183" s="10"/>
      <c r="V183" s="10"/>
    </row>
    <row r="184" spans="1:2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90"/>
      <c r="M184" s="90"/>
      <c r="N184" s="90"/>
      <c r="O184" s="10"/>
      <c r="P184" s="10"/>
      <c r="Q184" s="10"/>
      <c r="R184" s="10"/>
      <c r="S184" s="10"/>
      <c r="T184" s="10"/>
      <c r="U184" s="10"/>
      <c r="V184" s="10"/>
    </row>
    <row r="185" spans="1:2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90"/>
      <c r="M185" s="90"/>
      <c r="N185" s="90"/>
      <c r="O185" s="10"/>
      <c r="P185" s="10"/>
      <c r="Q185" s="10"/>
      <c r="R185" s="10"/>
      <c r="S185" s="10"/>
      <c r="T185" s="10"/>
      <c r="U185" s="10"/>
      <c r="V185" s="10"/>
    </row>
    <row r="186" spans="1:2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90"/>
      <c r="M186" s="90"/>
      <c r="N186" s="90"/>
      <c r="O186" s="10"/>
      <c r="P186" s="10"/>
      <c r="Q186" s="10"/>
      <c r="R186" s="10"/>
      <c r="S186" s="10"/>
      <c r="T186" s="10"/>
      <c r="U186" s="10"/>
      <c r="V186" s="10"/>
    </row>
    <row r="187" spans="1:2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90"/>
      <c r="M187" s="90"/>
      <c r="N187" s="90"/>
      <c r="O187" s="10"/>
      <c r="P187" s="10"/>
      <c r="Q187" s="10"/>
      <c r="R187" s="10"/>
      <c r="S187" s="10"/>
      <c r="T187" s="10"/>
      <c r="U187" s="10"/>
      <c r="V187" s="10"/>
    </row>
    <row r="188" spans="1:2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90"/>
      <c r="M188" s="90"/>
      <c r="N188" s="90"/>
      <c r="O188" s="10"/>
      <c r="P188" s="10"/>
      <c r="Q188" s="10"/>
      <c r="R188" s="10"/>
      <c r="S188" s="10"/>
      <c r="T188" s="10"/>
      <c r="U188" s="10"/>
      <c r="V188" s="10"/>
    </row>
    <row r="189" spans="1:2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90"/>
      <c r="M189" s="90"/>
      <c r="N189" s="90"/>
      <c r="O189" s="10"/>
      <c r="P189" s="10"/>
      <c r="Q189" s="10"/>
      <c r="R189" s="10"/>
      <c r="S189" s="10"/>
      <c r="T189" s="10"/>
      <c r="U189" s="10"/>
      <c r="V189" s="10"/>
    </row>
    <row r="190" spans="1:2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90"/>
      <c r="M190" s="90"/>
      <c r="N190" s="90"/>
      <c r="O190" s="10"/>
      <c r="P190" s="10"/>
      <c r="Q190" s="10"/>
      <c r="R190" s="10"/>
      <c r="S190" s="10"/>
      <c r="T190" s="10"/>
      <c r="U190" s="10"/>
      <c r="V190" s="10"/>
    </row>
    <row r="191" spans="1:2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90"/>
      <c r="M191" s="90"/>
      <c r="N191" s="90"/>
      <c r="O191" s="10"/>
      <c r="P191" s="10"/>
      <c r="Q191" s="10"/>
      <c r="R191" s="10"/>
      <c r="S191" s="10"/>
      <c r="T191" s="10"/>
      <c r="U191" s="10"/>
      <c r="V191" s="10"/>
    </row>
    <row r="192" spans="1:2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90"/>
      <c r="M192" s="90"/>
      <c r="N192" s="90"/>
      <c r="O192" s="10"/>
      <c r="P192" s="10"/>
      <c r="Q192" s="10"/>
      <c r="R192" s="10"/>
      <c r="S192" s="10"/>
      <c r="T192" s="10"/>
      <c r="U192" s="10"/>
      <c r="V192" s="10"/>
    </row>
    <row r="193" spans="1:2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90"/>
      <c r="M193" s="90"/>
      <c r="N193" s="90"/>
      <c r="O193" s="10"/>
      <c r="P193" s="10"/>
      <c r="Q193" s="10"/>
      <c r="R193" s="10"/>
      <c r="S193" s="10"/>
      <c r="T193" s="10"/>
      <c r="U193" s="10"/>
      <c r="V193" s="10"/>
    </row>
    <row r="194" spans="1:2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90"/>
      <c r="M194" s="90"/>
      <c r="N194" s="90"/>
      <c r="O194" s="10"/>
      <c r="P194" s="10"/>
      <c r="Q194" s="10"/>
      <c r="R194" s="10"/>
      <c r="S194" s="10"/>
      <c r="T194" s="10"/>
      <c r="U194" s="10"/>
      <c r="V194" s="10"/>
    </row>
    <row r="195" spans="1:2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0"/>
      <c r="M195" s="90"/>
      <c r="N195" s="90"/>
      <c r="O195" s="10"/>
      <c r="P195" s="10"/>
      <c r="Q195" s="10"/>
      <c r="R195" s="10"/>
      <c r="S195" s="10"/>
      <c r="T195" s="10"/>
      <c r="U195" s="10"/>
      <c r="V195" s="10"/>
    </row>
    <row r="196" spans="1:2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90"/>
      <c r="M196" s="90"/>
      <c r="N196" s="90"/>
      <c r="O196" s="10"/>
      <c r="P196" s="10"/>
      <c r="Q196" s="10"/>
      <c r="R196" s="10"/>
      <c r="S196" s="10"/>
      <c r="T196" s="10"/>
      <c r="U196" s="10"/>
      <c r="V196" s="10"/>
    </row>
    <row r="197" spans="1:2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90"/>
      <c r="M197" s="90"/>
      <c r="N197" s="90"/>
      <c r="O197" s="10"/>
      <c r="P197" s="10"/>
      <c r="Q197" s="10"/>
      <c r="R197" s="10"/>
      <c r="S197" s="10"/>
      <c r="T197" s="10"/>
      <c r="U197" s="10"/>
      <c r="V197" s="10"/>
    </row>
    <row r="198" spans="1:2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90"/>
      <c r="M198" s="90"/>
      <c r="N198" s="90"/>
      <c r="O198" s="10"/>
      <c r="P198" s="10"/>
      <c r="Q198" s="10"/>
      <c r="R198" s="10"/>
      <c r="S198" s="10"/>
      <c r="T198" s="10"/>
      <c r="U198" s="10"/>
      <c r="V198" s="10"/>
    </row>
    <row r="199" spans="1:2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90"/>
      <c r="M199" s="90"/>
      <c r="N199" s="90"/>
      <c r="O199" s="10"/>
      <c r="P199" s="10"/>
      <c r="Q199" s="10"/>
      <c r="R199" s="10"/>
      <c r="S199" s="10"/>
      <c r="T199" s="10"/>
      <c r="U199" s="10"/>
      <c r="V199" s="10"/>
    </row>
    <row r="200" spans="1:2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90"/>
      <c r="M200" s="90"/>
      <c r="N200" s="90"/>
      <c r="O200" s="10"/>
      <c r="P200" s="10"/>
      <c r="Q200" s="10"/>
      <c r="R200" s="10"/>
      <c r="S200" s="10"/>
      <c r="T200" s="10"/>
      <c r="U200" s="10"/>
      <c r="V200" s="10"/>
    </row>
    <row r="201" spans="1:22" ht="14.1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90"/>
      <c r="M201" s="90"/>
      <c r="N201" s="90"/>
      <c r="O201" s="10"/>
      <c r="P201" s="10"/>
      <c r="Q201" s="10"/>
      <c r="R201" s="10"/>
      <c r="S201" s="10"/>
      <c r="T201" s="10"/>
      <c r="U201" s="10"/>
      <c r="V201" s="10"/>
    </row>
    <row r="202" spans="1:2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90"/>
      <c r="M202" s="90"/>
      <c r="N202" s="90"/>
      <c r="O202" s="10"/>
      <c r="P202" s="10"/>
      <c r="Q202" s="10"/>
      <c r="R202" s="10"/>
      <c r="S202" s="10"/>
      <c r="T202" s="10"/>
      <c r="U202" s="10"/>
      <c r="V202" s="10"/>
    </row>
    <row r="203" spans="1:22" ht="12.9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90"/>
      <c r="M203" s="90"/>
      <c r="N203" s="90"/>
      <c r="O203" s="10"/>
      <c r="P203" s="10"/>
      <c r="Q203" s="10"/>
      <c r="R203" s="10"/>
      <c r="S203" s="10"/>
      <c r="T203" s="10"/>
      <c r="U203" s="10"/>
      <c r="V203" s="10"/>
    </row>
    <row r="204" spans="1:22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90"/>
      <c r="M204" s="90"/>
      <c r="N204" s="90"/>
      <c r="O204" s="10"/>
      <c r="P204" s="10"/>
      <c r="Q204" s="10"/>
      <c r="R204" s="10"/>
      <c r="S204" s="10"/>
      <c r="T204" s="10"/>
      <c r="U204" s="10"/>
      <c r="V204" s="10"/>
    </row>
    <row r="205" spans="1:22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90"/>
      <c r="M205" s="90"/>
      <c r="N205" s="90"/>
      <c r="O205" s="10"/>
      <c r="P205" s="10"/>
      <c r="Q205" s="10"/>
      <c r="R205" s="10"/>
      <c r="S205" s="10"/>
      <c r="T205" s="10"/>
      <c r="U205" s="10"/>
      <c r="V205" s="10"/>
    </row>
    <row r="206" spans="1:22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90"/>
      <c r="M206" s="90"/>
      <c r="N206" s="90"/>
      <c r="O206" s="10"/>
      <c r="P206" s="10"/>
      <c r="Q206" s="10"/>
      <c r="R206" s="10"/>
      <c r="S206" s="10"/>
      <c r="T206" s="10"/>
      <c r="U206" s="10"/>
      <c r="V206" s="10"/>
    </row>
    <row r="207" spans="1:22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90"/>
      <c r="M207" s="90"/>
      <c r="N207" s="90"/>
      <c r="O207" s="10"/>
      <c r="P207" s="10"/>
      <c r="Q207" s="10"/>
      <c r="R207" s="10"/>
      <c r="S207" s="10"/>
      <c r="T207" s="10"/>
      <c r="U207" s="10"/>
      <c r="V207" s="10"/>
    </row>
    <row r="208" spans="1:22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90"/>
      <c r="M208" s="90"/>
      <c r="N208" s="90"/>
      <c r="O208" s="10"/>
      <c r="P208" s="10"/>
      <c r="Q208" s="10"/>
      <c r="R208" s="10"/>
      <c r="S208" s="10"/>
      <c r="T208" s="10"/>
      <c r="U208" s="10"/>
      <c r="V208" s="10"/>
    </row>
    <row r="209" spans="1:22" ht="12.95" customHeight="1" x14ac:dyDescent="0.25">
      <c r="A209" s="10"/>
      <c r="B209" s="10"/>
      <c r="C209" s="10"/>
      <c r="D209" s="10"/>
      <c r="E209" s="10"/>
      <c r="F209" s="8"/>
      <c r="G209" s="8"/>
      <c r="H209" s="8"/>
      <c r="I209" s="10"/>
      <c r="J209" s="10"/>
      <c r="K209" s="10"/>
      <c r="L209" s="90"/>
      <c r="M209" s="90"/>
      <c r="N209" s="90"/>
      <c r="O209" s="10"/>
      <c r="P209" s="10"/>
      <c r="Q209" s="10"/>
      <c r="R209" s="10"/>
      <c r="S209" s="10"/>
      <c r="T209" s="10"/>
      <c r="U209" s="10"/>
      <c r="V209" s="10"/>
    </row>
    <row r="210" spans="1:22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90"/>
      <c r="M210" s="90"/>
      <c r="N210" s="90"/>
      <c r="O210" s="10"/>
      <c r="P210" s="10"/>
      <c r="Q210" s="10"/>
      <c r="R210" s="10"/>
      <c r="S210" s="10"/>
      <c r="T210" s="10"/>
      <c r="U210" s="10"/>
      <c r="V210" s="10"/>
    </row>
    <row r="211" spans="1:22" ht="12.9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90"/>
      <c r="M211" s="90"/>
      <c r="N211" s="90"/>
      <c r="O211" s="10"/>
      <c r="P211" s="10"/>
      <c r="Q211" s="10"/>
      <c r="R211" s="10"/>
      <c r="S211" s="10"/>
      <c r="T211" s="10"/>
      <c r="U211" s="10"/>
      <c r="V211" s="10"/>
    </row>
    <row r="212" spans="1:22" ht="12.9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90"/>
      <c r="M212" s="90"/>
      <c r="N212" s="90"/>
      <c r="O212" s="10"/>
      <c r="P212" s="10"/>
      <c r="Q212" s="10"/>
      <c r="R212" s="10"/>
      <c r="S212" s="10"/>
      <c r="T212" s="10"/>
      <c r="U212" s="10"/>
      <c r="V212" s="10"/>
    </row>
    <row r="213" spans="1:22" ht="12.9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90"/>
      <c r="M213" s="90"/>
      <c r="N213" s="90"/>
      <c r="O213" s="10"/>
      <c r="P213" s="10"/>
      <c r="Q213" s="10"/>
      <c r="R213" s="10"/>
      <c r="S213" s="10"/>
      <c r="T213" s="10"/>
      <c r="U213" s="10"/>
      <c r="V213" s="10"/>
    </row>
    <row r="214" spans="1:22" ht="12.9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90"/>
      <c r="M214" s="90"/>
      <c r="N214" s="90"/>
      <c r="O214" s="10"/>
      <c r="P214" s="10"/>
      <c r="Q214" s="10"/>
      <c r="R214" s="10"/>
      <c r="S214" s="10"/>
      <c r="T214" s="10"/>
      <c r="U214" s="10"/>
      <c r="V214" s="10"/>
    </row>
    <row r="215" spans="1:22" ht="12.9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90"/>
      <c r="M215" s="90"/>
      <c r="N215" s="90"/>
      <c r="O215" s="10"/>
      <c r="P215" s="10"/>
      <c r="Q215" s="10"/>
      <c r="R215" s="10"/>
      <c r="S215" s="10"/>
      <c r="T215" s="10"/>
      <c r="U215" s="10"/>
      <c r="V215" s="10"/>
    </row>
    <row r="216" spans="1:22" ht="12.9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90"/>
      <c r="M216" s="90"/>
      <c r="N216" s="90"/>
      <c r="O216" s="10"/>
      <c r="P216" s="10"/>
      <c r="Q216" s="10"/>
      <c r="R216" s="10"/>
      <c r="S216" s="10"/>
      <c r="T216" s="10"/>
      <c r="U216" s="10"/>
      <c r="V216" s="10"/>
    </row>
    <row r="217" spans="1:22" ht="12.9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90"/>
      <c r="M217" s="90"/>
      <c r="N217" s="90"/>
      <c r="O217" s="10"/>
      <c r="P217" s="10"/>
      <c r="Q217" s="10"/>
      <c r="R217" s="10"/>
      <c r="S217" s="10"/>
      <c r="T217" s="10"/>
      <c r="U217" s="10"/>
      <c r="V217" s="10"/>
    </row>
    <row r="218" spans="1:22" ht="12.95" customHeight="1" x14ac:dyDescent="0.25">
      <c r="A218" s="10"/>
      <c r="B218" s="10"/>
      <c r="C218" s="10"/>
      <c r="D218" s="10"/>
      <c r="E218" s="10"/>
      <c r="F218" s="8"/>
      <c r="G218" s="8"/>
      <c r="H218" s="8"/>
      <c r="I218" s="10"/>
      <c r="J218" s="10"/>
      <c r="K218" s="10"/>
      <c r="L218" s="90"/>
      <c r="M218" s="90"/>
      <c r="N218" s="90"/>
      <c r="O218" s="10"/>
      <c r="P218" s="10"/>
      <c r="Q218" s="10"/>
      <c r="R218" s="10"/>
      <c r="S218" s="10"/>
      <c r="T218" s="10"/>
      <c r="U218" s="10"/>
      <c r="V218" s="10"/>
    </row>
  </sheetData>
  <phoneticPr fontId="0" type="noConversion"/>
  <printOptions horizontalCentered="1"/>
  <pageMargins left="0.57999999999999996" right="0.64" top="0.25" bottom="0.6" header="0.5" footer="0.31"/>
  <pageSetup scale="66" orientation="landscape" horizontalDpi="300" r:id="rId1"/>
  <headerFooter alignWithMargins="0">
    <oddFooter>&amp;L&amp;D&amp;C&amp;16Page 6&amp;R&amp;10r:\app15\appn bills comparison\&amp;F</oddFooter>
  </headerFooter>
  <rowBreaks count="2" manualBreakCount="2">
    <brk id="121" max="65535" man="1"/>
    <brk id="169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60"/>
  <sheetViews>
    <sheetView showGridLines="0" showOutlineSymbols="0" zoomScaleNormal="100" workbookViewId="0"/>
  </sheetViews>
  <sheetFormatPr defaultColWidth="9.75" defaultRowHeight="15.75" x14ac:dyDescent="0.25"/>
  <cols>
    <col min="1" max="1" width="1.75" style="100" customWidth="1"/>
    <col min="2" max="2" width="27" style="100" customWidth="1"/>
    <col min="3" max="3" width="2.125" style="100" customWidth="1"/>
    <col min="4" max="4" width="14.125" style="100" customWidth="1"/>
    <col min="5" max="5" width="10.875" style="100" bestFit="1" customWidth="1"/>
    <col min="6" max="6" width="1.375" style="100" customWidth="1"/>
    <col min="7" max="8" width="6.5" style="100" customWidth="1"/>
    <col min="9" max="9" width="9.5" style="100" customWidth="1"/>
    <col min="10" max="11" width="9.25" style="100" customWidth="1"/>
    <col min="12" max="12" width="8.625" style="100" customWidth="1"/>
    <col min="13" max="16384" width="9.75" style="100"/>
  </cols>
  <sheetData>
    <row r="1" spans="1:12" s="178" customFormat="1" ht="42" customHeight="1" x14ac:dyDescent="0.3">
      <c r="A1" s="176" t="str">
        <f>+'UHS Total'!A1</f>
        <v>Senate CC for SB1 (01-11-17) vs Appropriated FY16-FY17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s="178" customFormat="1" ht="30" customHeight="1" x14ac:dyDescent="0.3">
      <c r="A2" s="179" t="s">
        <v>100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ht="24" customHeight="1" x14ac:dyDescent="0.25">
      <c r="A3" s="155"/>
    </row>
    <row r="4" spans="1:12" ht="24" customHeight="1" x14ac:dyDescent="0.25">
      <c r="A4" s="90"/>
      <c r="D4" s="180" t="s">
        <v>110</v>
      </c>
      <c r="E4" s="181"/>
      <c r="F4" s="181"/>
      <c r="G4" s="223"/>
      <c r="I4" s="181" t="s">
        <v>99</v>
      </c>
      <c r="J4" s="181"/>
      <c r="K4" s="181"/>
      <c r="L4" s="181"/>
    </row>
    <row r="5" spans="1:12" ht="19.5" customHeight="1" x14ac:dyDescent="0.25">
      <c r="A5" s="90"/>
      <c r="D5" s="186" t="s">
        <v>85</v>
      </c>
      <c r="E5" s="213"/>
      <c r="F5" s="213"/>
      <c r="G5" s="223"/>
      <c r="K5" s="215" t="s">
        <v>87</v>
      </c>
      <c r="L5" s="181"/>
    </row>
    <row r="6" spans="1:12" ht="15" customHeight="1" x14ac:dyDescent="0.25">
      <c r="A6" s="90"/>
      <c r="D6" s="191" t="s">
        <v>5</v>
      </c>
      <c r="E6" s="191" t="s">
        <v>6</v>
      </c>
      <c r="F6" s="191"/>
      <c r="G6" s="223"/>
      <c r="I6" s="217" t="s">
        <v>96</v>
      </c>
      <c r="J6" s="217" t="s">
        <v>107</v>
      </c>
      <c r="K6" s="217" t="s">
        <v>88</v>
      </c>
      <c r="L6" s="217" t="s">
        <v>89</v>
      </c>
    </row>
    <row r="7" spans="1:12" ht="29.25" customHeight="1" x14ac:dyDescent="0.3">
      <c r="A7" s="90"/>
      <c r="B7" s="178" t="s">
        <v>0</v>
      </c>
      <c r="C7" s="142"/>
      <c r="D7" s="196">
        <f>+UH!S48</f>
        <v>-41088853</v>
      </c>
      <c r="E7" s="211">
        <f>+UH!U48</f>
        <v>-0.13202183760628683</v>
      </c>
      <c r="F7" s="211"/>
      <c r="G7" s="223"/>
      <c r="I7" s="214">
        <f>+UH!I48</f>
        <v>155655428</v>
      </c>
      <c r="J7" s="214">
        <f>+UH!M50</f>
        <v>135354342</v>
      </c>
      <c r="K7" s="214">
        <f>+J7-I7</f>
        <v>-20301086</v>
      </c>
      <c r="L7" s="216">
        <f>+J7/I7-1</f>
        <v>-0.1304232448610787</v>
      </c>
    </row>
    <row r="8" spans="1:12" ht="29.25" customHeight="1" x14ac:dyDescent="0.3">
      <c r="A8" s="90"/>
      <c r="B8" s="178" t="s">
        <v>32</v>
      </c>
      <c r="C8" s="142"/>
      <c r="D8" s="199">
        <f>+UHCL!R33</f>
        <v>-18099319</v>
      </c>
      <c r="E8" s="211">
        <f>+UHCL!T33</f>
        <v>-0.31197801937352976</v>
      </c>
      <c r="F8" s="211"/>
      <c r="G8" s="223"/>
      <c r="I8" s="214">
        <f>+UHCL!H35</f>
        <v>28977616</v>
      </c>
      <c r="J8" s="214">
        <f>+UHCL!L33</f>
        <v>20074329</v>
      </c>
      <c r="K8" s="214">
        <f t="shared" ref="K8:K12" si="0">+J8-I8</f>
        <v>-8903287</v>
      </c>
      <c r="L8" s="216">
        <f t="shared" ref="L8:L12" si="1">+J8/I8-1</f>
        <v>-0.30724704889456744</v>
      </c>
    </row>
    <row r="9" spans="1:12" ht="29.25" customHeight="1" x14ac:dyDescent="0.3">
      <c r="A9" s="90"/>
      <c r="B9" s="178" t="s">
        <v>33</v>
      </c>
      <c r="C9" s="142"/>
      <c r="D9" s="199">
        <f>+UHD!R30</f>
        <v>-3132970</v>
      </c>
      <c r="E9" s="211">
        <f>+UHD!T30</f>
        <v>-6.5251153637072234E-2</v>
      </c>
      <c r="F9" s="211"/>
      <c r="G9" s="223"/>
      <c r="I9" s="214">
        <f>+UHD!H32</f>
        <v>24025035</v>
      </c>
      <c r="J9" s="214">
        <f>+UHD!L32</f>
        <v>22449540</v>
      </c>
      <c r="K9" s="214">
        <f t="shared" si="0"/>
        <v>-1575495</v>
      </c>
      <c r="L9" s="216">
        <f t="shared" si="1"/>
        <v>-6.5577219762635086E-2</v>
      </c>
    </row>
    <row r="10" spans="1:12" ht="29.25" customHeight="1" x14ac:dyDescent="0.3">
      <c r="A10" s="90"/>
      <c r="B10" s="178" t="s">
        <v>34</v>
      </c>
      <c r="C10" s="142"/>
      <c r="D10" s="199">
        <f>+UHV!R35</f>
        <v>-11326467</v>
      </c>
      <c r="E10" s="211">
        <f>+UHV!T35</f>
        <v>-0.36840044850238507</v>
      </c>
      <c r="F10" s="211"/>
      <c r="G10" s="223"/>
      <c r="I10" s="214">
        <f>+UHV!H37</f>
        <v>15381525</v>
      </c>
      <c r="J10" s="214">
        <f>+UHV!L37</f>
        <v>9706680</v>
      </c>
      <c r="K10" s="214">
        <f t="shared" si="0"/>
        <v>-5674845</v>
      </c>
      <c r="L10" s="216">
        <f t="shared" si="1"/>
        <v>-0.36893903562878194</v>
      </c>
    </row>
    <row r="11" spans="1:12" ht="29.25" customHeight="1" x14ac:dyDescent="0.3">
      <c r="A11" s="90"/>
      <c r="B11" s="178" t="s">
        <v>98</v>
      </c>
      <c r="C11" s="142"/>
      <c r="D11" s="199">
        <f>+UHSA!R14</f>
        <v>44940313</v>
      </c>
      <c r="E11" s="211">
        <f>+UHSA!T14</f>
        <v>0.91672472651491121</v>
      </c>
      <c r="F11" s="211"/>
      <c r="G11" s="223"/>
      <c r="I11" s="214">
        <f>+UHSA!H18</f>
        <v>24519153</v>
      </c>
      <c r="J11" s="214">
        <f>+UHSA!L18</f>
        <v>47348500</v>
      </c>
      <c r="K11" s="214">
        <f t="shared" si="0"/>
        <v>22829347</v>
      </c>
      <c r="L11" s="216">
        <f t="shared" si="1"/>
        <v>0.93108220336974945</v>
      </c>
    </row>
    <row r="12" spans="1:12" ht="29.25" customHeight="1" thickBot="1" x14ac:dyDescent="0.35">
      <c r="A12" s="90"/>
      <c r="B12" s="178" t="s">
        <v>82</v>
      </c>
      <c r="C12" s="142"/>
      <c r="D12" s="204">
        <f>+'UHS Total'!R42</f>
        <v>-28684820</v>
      </c>
      <c r="E12" s="212">
        <f>+'UHS Total'!T42</f>
        <v>-5.771574458269646E-2</v>
      </c>
      <c r="F12" s="212"/>
      <c r="G12" s="223"/>
      <c r="I12" s="214">
        <f>SUM(I7:I11)</f>
        <v>248558757</v>
      </c>
      <c r="J12" s="214">
        <f>SUM(J7:J11)</f>
        <v>234933391</v>
      </c>
      <c r="K12" s="214">
        <f t="shared" si="0"/>
        <v>-13625366</v>
      </c>
      <c r="L12" s="216">
        <f t="shared" si="1"/>
        <v>-5.4817485267678601E-2</v>
      </c>
    </row>
    <row r="13" spans="1:12" ht="14.25" customHeight="1" thickTop="1" x14ac:dyDescent="0.25">
      <c r="A13" s="90"/>
      <c r="D13" s="218"/>
      <c r="E13" s="218"/>
      <c r="F13" s="218"/>
      <c r="G13" s="223"/>
      <c r="I13" s="214"/>
      <c r="J13" s="214"/>
      <c r="K13" s="214"/>
      <c r="L13" s="214"/>
    </row>
    <row r="14" spans="1:12" ht="3.75" customHeight="1" x14ac:dyDescent="0.25">
      <c r="A14" s="90"/>
      <c r="D14" s="218"/>
      <c r="E14" s="218"/>
      <c r="F14" s="218"/>
      <c r="G14" s="223"/>
      <c r="I14" s="214"/>
      <c r="J14" s="214"/>
      <c r="K14" s="214"/>
      <c r="L14" s="214"/>
    </row>
    <row r="15" spans="1:12" ht="24.75" customHeight="1" x14ac:dyDescent="0.25">
      <c r="A15" s="90"/>
      <c r="D15" s="215" t="s">
        <v>111</v>
      </c>
      <c r="E15" s="213"/>
      <c r="F15" s="218"/>
      <c r="G15" s="223"/>
      <c r="I15" s="214"/>
      <c r="J15" s="214"/>
      <c r="K15" s="214"/>
      <c r="L15" s="214"/>
    </row>
    <row r="16" spans="1:12" ht="24.75" customHeight="1" x14ac:dyDescent="0.25">
      <c r="A16" s="90"/>
      <c r="D16" s="191" t="s">
        <v>5</v>
      </c>
      <c r="E16" s="191" t="s">
        <v>6</v>
      </c>
      <c r="F16" s="218"/>
      <c r="G16" s="223"/>
      <c r="I16" s="214"/>
      <c r="J16" s="214"/>
      <c r="K16" s="214"/>
      <c r="L16" s="214"/>
    </row>
    <row r="17" spans="1:12" ht="26.25" customHeight="1" thickBot="1" x14ac:dyDescent="0.35">
      <c r="A17" s="90"/>
      <c r="B17" s="178" t="s">
        <v>86</v>
      </c>
      <c r="D17" s="219">
        <f>+K12</f>
        <v>-13625366</v>
      </c>
      <c r="E17" s="220">
        <f>+L12</f>
        <v>-5.4817485267678601E-2</v>
      </c>
      <c r="F17" s="220"/>
      <c r="G17" s="223"/>
      <c r="I17" s="214"/>
      <c r="J17" s="214"/>
      <c r="K17" s="214"/>
      <c r="L17" s="214"/>
    </row>
    <row r="18" spans="1:12" ht="15" customHeight="1" thickTop="1" x14ac:dyDescent="0.25">
      <c r="A18" s="90"/>
    </row>
    <row r="19" spans="1:12" ht="35.25" customHeight="1" x14ac:dyDescent="0.25">
      <c r="A19" s="206"/>
      <c r="B19" s="251"/>
      <c r="C19" s="252"/>
      <c r="D19" s="252"/>
      <c r="E19" s="252"/>
      <c r="F19" s="252"/>
    </row>
    <row r="20" spans="1:12" ht="15" customHeight="1" x14ac:dyDescent="0.25">
      <c r="A20" s="90"/>
    </row>
    <row r="21" spans="1:12" ht="15" customHeight="1" x14ac:dyDescent="0.25">
      <c r="A21" s="90"/>
    </row>
    <row r="22" spans="1:12" ht="15" customHeight="1" x14ac:dyDescent="0.25">
      <c r="A22" s="90"/>
    </row>
    <row r="23" spans="1:12" ht="15" customHeight="1" x14ac:dyDescent="0.25">
      <c r="A23" s="90"/>
    </row>
    <row r="24" spans="1:12" ht="15" customHeight="1" x14ac:dyDescent="0.25">
      <c r="A24" s="90"/>
    </row>
    <row r="25" spans="1:12" ht="15" customHeight="1" x14ac:dyDescent="0.25">
      <c r="A25" s="90"/>
    </row>
    <row r="26" spans="1:12" ht="15" customHeight="1" x14ac:dyDescent="0.25">
      <c r="A26" s="90"/>
    </row>
    <row r="27" spans="1:12" ht="15" customHeight="1" x14ac:dyDescent="0.25">
      <c r="A27" s="90"/>
    </row>
    <row r="28" spans="1:12" ht="15" customHeight="1" x14ac:dyDescent="0.25">
      <c r="A28" s="90"/>
    </row>
    <row r="29" spans="1:12" ht="15" customHeight="1" x14ac:dyDescent="0.25">
      <c r="A29" s="90"/>
    </row>
    <row r="30" spans="1:12" ht="15" customHeight="1" x14ac:dyDescent="0.25">
      <c r="A30" s="90"/>
    </row>
    <row r="31" spans="1:12" ht="15" customHeight="1" x14ac:dyDescent="0.25">
      <c r="A31" s="90"/>
    </row>
    <row r="32" spans="1:12" ht="15" customHeight="1" x14ac:dyDescent="0.25">
      <c r="A32" s="90"/>
    </row>
    <row r="33" spans="1:1" ht="15" customHeight="1" x14ac:dyDescent="0.25">
      <c r="A33" s="90"/>
    </row>
    <row r="34" spans="1:1" ht="15" customHeight="1" x14ac:dyDescent="0.25">
      <c r="A34" s="90"/>
    </row>
    <row r="35" spans="1:1" ht="15" customHeight="1" x14ac:dyDescent="0.25">
      <c r="A35" s="90"/>
    </row>
    <row r="36" spans="1:1" ht="15" customHeight="1" x14ac:dyDescent="0.25">
      <c r="A36" s="90"/>
    </row>
    <row r="37" spans="1:1" ht="15" customHeight="1" x14ac:dyDescent="0.25">
      <c r="A37" s="101"/>
    </row>
    <row r="38" spans="1:1" ht="15" customHeight="1" x14ac:dyDescent="0.25">
      <c r="A38" s="90"/>
    </row>
    <row r="39" spans="1:1" ht="15" customHeight="1" x14ac:dyDescent="0.25">
      <c r="A39" s="90"/>
    </row>
    <row r="40" spans="1:1" ht="15" customHeight="1" x14ac:dyDescent="0.25">
      <c r="A40" s="90"/>
    </row>
    <row r="41" spans="1:1" ht="15" customHeight="1" x14ac:dyDescent="0.25">
      <c r="A41" s="90"/>
    </row>
    <row r="42" spans="1:1" ht="15" customHeight="1" x14ac:dyDescent="0.25">
      <c r="A42" s="90"/>
    </row>
    <row r="43" spans="1:1" ht="15" customHeight="1" x14ac:dyDescent="0.25">
      <c r="A43" s="90"/>
    </row>
    <row r="44" spans="1:1" ht="15" customHeight="1" x14ac:dyDescent="0.25">
      <c r="A44" s="90"/>
    </row>
    <row r="45" spans="1:1" ht="15" customHeight="1" x14ac:dyDescent="0.25">
      <c r="A45" s="90"/>
    </row>
    <row r="46" spans="1:1" ht="15" customHeight="1" x14ac:dyDescent="0.25">
      <c r="A46" s="90"/>
    </row>
    <row r="47" spans="1:1" ht="15" customHeight="1" x14ac:dyDescent="0.25">
      <c r="A47" s="90"/>
    </row>
    <row r="48" spans="1:1" ht="15" customHeight="1" x14ac:dyDescent="0.25">
      <c r="A48" s="90"/>
    </row>
    <row r="49" spans="1:1" ht="15" customHeight="1" x14ac:dyDescent="0.25">
      <c r="A49" s="90"/>
    </row>
    <row r="50" spans="1:1" ht="15" customHeight="1" x14ac:dyDescent="0.25">
      <c r="A50" s="90"/>
    </row>
    <row r="51" spans="1:1" ht="15" customHeight="1" x14ac:dyDescent="0.25">
      <c r="A51" s="90"/>
    </row>
    <row r="52" spans="1:1" ht="15" customHeight="1" x14ac:dyDescent="0.25">
      <c r="A52" s="90"/>
    </row>
    <row r="53" spans="1:1" ht="15" customHeight="1" x14ac:dyDescent="0.25">
      <c r="A53" s="90"/>
    </row>
    <row r="54" spans="1:1" ht="12.95" customHeight="1" x14ac:dyDescent="0.25">
      <c r="A54" s="90"/>
    </row>
    <row r="55" spans="1:1" ht="12.95" customHeight="1" x14ac:dyDescent="0.25">
      <c r="A55" s="90"/>
    </row>
    <row r="56" spans="1:1" ht="12.95" customHeight="1" x14ac:dyDescent="0.25">
      <c r="A56" s="90"/>
    </row>
    <row r="57" spans="1:1" ht="12.95" customHeight="1" x14ac:dyDescent="0.25">
      <c r="A57" s="90"/>
    </row>
    <row r="58" spans="1:1" ht="12.95" customHeight="1" x14ac:dyDescent="0.25">
      <c r="A58" s="90"/>
    </row>
    <row r="59" spans="1:1" ht="12.95" customHeight="1" x14ac:dyDescent="0.25">
      <c r="A59" s="90"/>
    </row>
    <row r="60" spans="1:1" ht="12.95" customHeight="1" x14ac:dyDescent="0.25">
      <c r="A60" s="90"/>
    </row>
    <row r="61" spans="1:1" ht="12.95" customHeight="1" x14ac:dyDescent="0.25">
      <c r="A61" s="90"/>
    </row>
    <row r="62" spans="1:1" ht="12.95" customHeight="1" x14ac:dyDescent="0.25">
      <c r="A62" s="90"/>
    </row>
    <row r="63" spans="1:1" ht="12.95" customHeight="1" x14ac:dyDescent="0.25">
      <c r="A63" s="90"/>
    </row>
    <row r="64" spans="1:1" ht="12.95" customHeight="1" x14ac:dyDescent="0.25">
      <c r="A64" s="90"/>
    </row>
    <row r="65" spans="1:1" ht="12.95" customHeight="1" x14ac:dyDescent="0.25">
      <c r="A65" s="90"/>
    </row>
    <row r="66" spans="1:1" ht="12.95" customHeight="1" x14ac:dyDescent="0.25">
      <c r="A66" s="90"/>
    </row>
    <row r="67" spans="1:1" ht="12.95" customHeight="1" x14ac:dyDescent="0.25">
      <c r="A67" s="90"/>
    </row>
    <row r="68" spans="1:1" ht="12.95" customHeight="1" x14ac:dyDescent="0.25">
      <c r="A68" s="90"/>
    </row>
    <row r="69" spans="1:1" ht="12.95" customHeight="1" x14ac:dyDescent="0.25">
      <c r="A69" s="90"/>
    </row>
    <row r="70" spans="1:1" ht="12.95" customHeight="1" x14ac:dyDescent="0.25">
      <c r="A70" s="90"/>
    </row>
    <row r="71" spans="1:1" ht="12.95" customHeight="1" x14ac:dyDescent="0.25">
      <c r="A71" s="90"/>
    </row>
    <row r="72" spans="1:1" ht="12.95" customHeight="1" x14ac:dyDescent="0.25">
      <c r="A72" s="90"/>
    </row>
    <row r="73" spans="1:1" ht="12.95" customHeight="1" x14ac:dyDescent="0.25">
      <c r="A73" s="90"/>
    </row>
    <row r="74" spans="1:1" ht="12.95" customHeight="1" x14ac:dyDescent="0.25">
      <c r="A74" s="90"/>
    </row>
    <row r="75" spans="1:1" ht="12.95" customHeight="1" x14ac:dyDescent="0.25">
      <c r="A75" s="90"/>
    </row>
    <row r="76" spans="1:1" ht="12.95" customHeight="1" x14ac:dyDescent="0.25">
      <c r="A76" s="90"/>
    </row>
    <row r="77" spans="1:1" ht="12.95" customHeight="1" x14ac:dyDescent="0.25">
      <c r="A77" s="90"/>
    </row>
    <row r="78" spans="1:1" ht="12.95" customHeight="1" x14ac:dyDescent="0.25">
      <c r="A78" s="90"/>
    </row>
    <row r="79" spans="1:1" ht="12.95" customHeight="1" x14ac:dyDescent="0.25">
      <c r="A79" s="90"/>
    </row>
    <row r="80" spans="1:1" ht="12.95" customHeight="1" x14ac:dyDescent="0.25">
      <c r="A80" s="90"/>
    </row>
    <row r="81" spans="1:1" ht="12.95" customHeight="1" x14ac:dyDescent="0.25">
      <c r="A81" s="90"/>
    </row>
    <row r="82" spans="1:1" ht="12.95" customHeight="1" x14ac:dyDescent="0.25">
      <c r="A82" s="90"/>
    </row>
    <row r="83" spans="1:1" ht="12.95" customHeight="1" x14ac:dyDescent="0.25">
      <c r="A83" s="90"/>
    </row>
    <row r="84" spans="1:1" ht="12.95" customHeight="1" x14ac:dyDescent="0.25">
      <c r="A84" s="90"/>
    </row>
    <row r="85" spans="1:1" ht="15" customHeight="1" x14ac:dyDescent="0.25">
      <c r="A85" s="101"/>
    </row>
    <row r="86" spans="1:1" ht="15" customHeight="1" x14ac:dyDescent="0.25">
      <c r="A86" s="90"/>
    </row>
    <row r="87" spans="1:1" ht="15" customHeight="1" x14ac:dyDescent="0.25">
      <c r="A87" s="90"/>
    </row>
    <row r="88" spans="1:1" x14ac:dyDescent="0.25">
      <c r="A88" s="90"/>
    </row>
    <row r="89" spans="1:1" x14ac:dyDescent="0.25">
      <c r="A89" s="90"/>
    </row>
    <row r="90" spans="1:1" ht="12.95" customHeight="1" x14ac:dyDescent="0.25">
      <c r="A90" s="90"/>
    </row>
    <row r="91" spans="1:1" ht="12.95" customHeight="1" x14ac:dyDescent="0.25">
      <c r="A91" s="90"/>
    </row>
    <row r="92" spans="1:1" ht="12.95" customHeight="1" x14ac:dyDescent="0.25">
      <c r="A92" s="90"/>
    </row>
    <row r="93" spans="1:1" ht="12.95" customHeight="1" x14ac:dyDescent="0.25">
      <c r="A93" s="90"/>
    </row>
    <row r="94" spans="1:1" ht="12.95" customHeight="1" x14ac:dyDescent="0.25">
      <c r="A94" s="90"/>
    </row>
    <row r="95" spans="1:1" ht="12.95" customHeight="1" x14ac:dyDescent="0.25">
      <c r="A95" s="90"/>
    </row>
    <row r="96" spans="1:1" ht="12.95" customHeight="1" x14ac:dyDescent="0.25">
      <c r="A96" s="90"/>
    </row>
    <row r="97" spans="1:1" ht="12.95" customHeight="1" x14ac:dyDescent="0.25">
      <c r="A97" s="90"/>
    </row>
    <row r="98" spans="1:1" ht="12.95" customHeight="1" x14ac:dyDescent="0.25">
      <c r="A98" s="90"/>
    </row>
    <row r="99" spans="1:1" ht="12.95" customHeight="1" x14ac:dyDescent="0.25">
      <c r="A99" s="90"/>
    </row>
    <row r="100" spans="1:1" ht="12.95" customHeight="1" x14ac:dyDescent="0.25">
      <c r="A100" s="90"/>
    </row>
    <row r="101" spans="1:1" ht="12.95" customHeight="1" x14ac:dyDescent="0.25">
      <c r="A101" s="90"/>
    </row>
    <row r="102" spans="1:1" ht="12.95" customHeight="1" x14ac:dyDescent="0.25">
      <c r="A102" s="90"/>
    </row>
    <row r="103" spans="1:1" ht="12.95" customHeight="1" x14ac:dyDescent="0.25">
      <c r="A103" s="90"/>
    </row>
    <row r="104" spans="1:1" ht="12.95" customHeight="1" x14ac:dyDescent="0.25">
      <c r="A104" s="90"/>
    </row>
    <row r="105" spans="1:1" ht="12.95" customHeight="1" x14ac:dyDescent="0.25">
      <c r="A105" s="90"/>
    </row>
    <row r="106" spans="1:1" ht="12.95" customHeight="1" x14ac:dyDescent="0.25">
      <c r="A106" s="90"/>
    </row>
    <row r="107" spans="1:1" ht="12.95" customHeight="1" x14ac:dyDescent="0.25">
      <c r="A107" s="90"/>
    </row>
    <row r="108" spans="1:1" ht="12.95" customHeight="1" x14ac:dyDescent="0.25">
      <c r="A108" s="90"/>
    </row>
    <row r="109" spans="1:1" ht="12.95" customHeight="1" x14ac:dyDescent="0.25">
      <c r="A109" s="90"/>
    </row>
    <row r="110" spans="1:1" ht="12.95" customHeight="1" x14ac:dyDescent="0.25">
      <c r="A110" s="90"/>
    </row>
    <row r="111" spans="1:1" ht="12.95" customHeight="1" x14ac:dyDescent="0.25">
      <c r="A111" s="90"/>
    </row>
    <row r="112" spans="1:1" ht="12.95" customHeight="1" x14ac:dyDescent="0.25">
      <c r="A112" s="90"/>
    </row>
    <row r="113" spans="1:1" ht="12.95" customHeight="1" x14ac:dyDescent="0.25">
      <c r="A113" s="90"/>
    </row>
    <row r="114" spans="1:1" ht="12.95" customHeight="1" x14ac:dyDescent="0.25">
      <c r="A114" s="90"/>
    </row>
    <row r="115" spans="1:1" ht="12.95" customHeight="1" x14ac:dyDescent="0.25">
      <c r="A115" s="90"/>
    </row>
    <row r="116" spans="1:1" ht="12.95" customHeight="1" x14ac:dyDescent="0.25">
      <c r="A116" s="90"/>
    </row>
    <row r="117" spans="1:1" ht="12.95" customHeight="1" x14ac:dyDescent="0.25">
      <c r="A117" s="90"/>
    </row>
    <row r="118" spans="1:1" ht="12.95" customHeight="1" x14ac:dyDescent="0.25">
      <c r="A118" s="90"/>
    </row>
    <row r="119" spans="1:1" ht="12.95" customHeight="1" x14ac:dyDescent="0.25">
      <c r="A119" s="90"/>
    </row>
    <row r="120" spans="1:1" ht="12.95" customHeight="1" x14ac:dyDescent="0.25">
      <c r="A120" s="90"/>
    </row>
    <row r="121" spans="1:1" ht="12.95" customHeight="1" x14ac:dyDescent="0.25">
      <c r="A121" s="90"/>
    </row>
    <row r="122" spans="1:1" ht="12.95" customHeight="1" x14ac:dyDescent="0.25">
      <c r="A122" s="90"/>
    </row>
    <row r="123" spans="1:1" ht="12.95" customHeight="1" x14ac:dyDescent="0.25">
      <c r="A123" s="90"/>
    </row>
    <row r="124" spans="1:1" ht="12.95" customHeight="1" x14ac:dyDescent="0.25">
      <c r="A124" s="90"/>
    </row>
    <row r="125" spans="1:1" ht="12.95" customHeight="1" x14ac:dyDescent="0.25">
      <c r="A125" s="90"/>
    </row>
    <row r="126" spans="1:1" ht="12.95" customHeight="1" x14ac:dyDescent="0.25">
      <c r="A126" s="90"/>
    </row>
    <row r="127" spans="1:1" ht="12.95" customHeight="1" x14ac:dyDescent="0.25">
      <c r="A127" s="90"/>
    </row>
    <row r="128" spans="1:1" ht="12.95" customHeight="1" x14ac:dyDescent="0.25">
      <c r="A128" s="90"/>
    </row>
    <row r="129" spans="1:1" ht="12.95" customHeight="1" x14ac:dyDescent="0.25">
      <c r="A129" s="90"/>
    </row>
    <row r="130" spans="1:1" ht="12.95" customHeight="1" x14ac:dyDescent="0.25">
      <c r="A130" s="90"/>
    </row>
    <row r="131" spans="1:1" ht="12.95" customHeight="1" x14ac:dyDescent="0.25">
      <c r="A131" s="90"/>
    </row>
    <row r="132" spans="1:1" ht="12.95" customHeight="1" x14ac:dyDescent="0.25">
      <c r="A132" s="90"/>
    </row>
    <row r="133" spans="1:1" ht="12.95" customHeight="1" x14ac:dyDescent="0.25">
      <c r="A133" s="90"/>
    </row>
    <row r="134" spans="1:1" ht="12.95" customHeight="1" x14ac:dyDescent="0.25">
      <c r="A134" s="90"/>
    </row>
    <row r="135" spans="1:1" ht="12.95" customHeight="1" x14ac:dyDescent="0.25">
      <c r="A135" s="90"/>
    </row>
    <row r="136" spans="1:1" ht="12.95" customHeight="1" x14ac:dyDescent="0.25">
      <c r="A136" s="90"/>
    </row>
    <row r="137" spans="1:1" ht="12.95" customHeight="1" x14ac:dyDescent="0.25">
      <c r="A137" s="90"/>
    </row>
    <row r="138" spans="1:1" ht="12.95" customHeight="1" x14ac:dyDescent="0.25">
      <c r="A138" s="90"/>
    </row>
    <row r="139" spans="1:1" ht="12.95" customHeight="1" x14ac:dyDescent="0.25">
      <c r="A139" s="90"/>
    </row>
    <row r="140" spans="1:1" ht="12.95" customHeight="1" x14ac:dyDescent="0.25">
      <c r="A140" s="90"/>
    </row>
    <row r="141" spans="1:1" ht="12.95" customHeight="1" x14ac:dyDescent="0.25">
      <c r="A141" s="90"/>
    </row>
    <row r="142" spans="1:1" ht="12.95" customHeight="1" x14ac:dyDescent="0.25">
      <c r="A142" s="90"/>
    </row>
    <row r="143" spans="1:1" ht="14.1" customHeight="1" x14ac:dyDescent="0.25">
      <c r="A143" s="90"/>
    </row>
    <row r="144" spans="1:1" ht="12.95" customHeight="1" x14ac:dyDescent="0.25">
      <c r="A144" s="90"/>
    </row>
    <row r="145" spans="1:1" ht="12.95" customHeight="1" x14ac:dyDescent="0.25">
      <c r="A145" s="90"/>
    </row>
    <row r="146" spans="1:1" ht="12.95" customHeight="1" x14ac:dyDescent="0.25">
      <c r="A146" s="90"/>
    </row>
    <row r="147" spans="1:1" ht="12.95" customHeight="1" x14ac:dyDescent="0.25">
      <c r="A147" s="90"/>
    </row>
    <row r="148" spans="1:1" ht="12.95" customHeight="1" x14ac:dyDescent="0.25">
      <c r="A148" s="90"/>
    </row>
    <row r="149" spans="1:1" ht="12.95" customHeight="1" x14ac:dyDescent="0.25">
      <c r="A149" s="90"/>
    </row>
    <row r="150" spans="1:1" ht="12.95" customHeight="1" x14ac:dyDescent="0.25">
      <c r="A150" s="90"/>
    </row>
    <row r="151" spans="1:1" ht="12.95" customHeight="1" x14ac:dyDescent="0.25">
      <c r="A151" s="90"/>
    </row>
    <row r="152" spans="1:1" ht="12.95" customHeight="1" x14ac:dyDescent="0.25">
      <c r="A152" s="90"/>
    </row>
    <row r="153" spans="1:1" ht="12.95" customHeight="1" x14ac:dyDescent="0.25">
      <c r="A153" s="90"/>
    </row>
    <row r="154" spans="1:1" ht="12.95" customHeight="1" x14ac:dyDescent="0.25">
      <c r="A154" s="90"/>
    </row>
    <row r="155" spans="1:1" ht="12.95" customHeight="1" x14ac:dyDescent="0.25">
      <c r="A155" s="90"/>
    </row>
    <row r="156" spans="1:1" ht="12.95" customHeight="1" x14ac:dyDescent="0.25">
      <c r="A156" s="90"/>
    </row>
    <row r="157" spans="1:1" ht="12.95" customHeight="1" x14ac:dyDescent="0.25">
      <c r="A157" s="90"/>
    </row>
    <row r="158" spans="1:1" ht="12.95" customHeight="1" x14ac:dyDescent="0.25">
      <c r="A158" s="90"/>
    </row>
    <row r="159" spans="1:1" ht="12.95" customHeight="1" x14ac:dyDescent="0.25">
      <c r="A159" s="90"/>
    </row>
    <row r="160" spans="1:1" ht="12.95" customHeight="1" x14ac:dyDescent="0.25">
      <c r="A160" s="90"/>
    </row>
  </sheetData>
  <mergeCells count="1">
    <mergeCell ref="B19:F19"/>
  </mergeCells>
  <printOptions horizontalCentered="1"/>
  <pageMargins left="0.46" right="0.64" top="0.25" bottom="0.5" header="0.39" footer="0.31"/>
  <pageSetup orientation="landscape" r:id="rId1"/>
  <headerFooter alignWithMargins="0">
    <oddFooter>&amp;L&amp;D&amp;C&amp;14Page 7</oddFooter>
  </headerFooter>
  <rowBreaks count="2" manualBreakCount="2">
    <brk id="121" max="65535" man="1"/>
    <brk id="169" max="65535" man="1"/>
  </rowBreaks>
  <ignoredErrors>
    <ignoredError sqref="D7:E14 D16:E17 E1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57"/>
  <sheetViews>
    <sheetView showOutlineSymbols="0" zoomScale="90" zoomScaleNormal="90" workbookViewId="0">
      <selection activeCell="A6" sqref="A6"/>
    </sheetView>
  </sheetViews>
  <sheetFormatPr defaultColWidth="9.75" defaultRowHeight="15.75" x14ac:dyDescent="0.25"/>
  <cols>
    <col min="1" max="1" width="1.75" style="100" customWidth="1"/>
    <col min="2" max="2" width="27" style="100" customWidth="1"/>
    <col min="3" max="3" width="2.125" style="100" customWidth="1"/>
    <col min="4" max="4" width="14.125" style="100" customWidth="1"/>
    <col min="5" max="5" width="12.125" style="100" bestFit="1" customWidth="1"/>
    <col min="6" max="6" width="1.375" style="100" customWidth="1"/>
    <col min="7" max="7" width="2" style="100" customWidth="1"/>
    <col min="8" max="8" width="13.625" style="100" customWidth="1"/>
    <col min="9" max="9" width="12.125" style="100" bestFit="1" customWidth="1"/>
    <col min="10" max="10" width="9.75" style="100"/>
    <col min="11" max="11" width="23.625" style="100" customWidth="1"/>
    <col min="12" max="12" width="12.125" style="100" bestFit="1" customWidth="1"/>
    <col min="13" max="16384" width="9.75" style="100"/>
  </cols>
  <sheetData>
    <row r="1" spans="1:9" s="178" customFormat="1" ht="53.25" customHeight="1" x14ac:dyDescent="0.3">
      <c r="A1" s="176" t="str">
        <f>+'UHS Total'!A1</f>
        <v>Senate CC for SB1 (01-11-17) vs Appropriated FY16-FY17</v>
      </c>
      <c r="B1" s="177"/>
      <c r="C1" s="177"/>
      <c r="D1" s="177"/>
      <c r="E1" s="177"/>
      <c r="F1" s="177"/>
      <c r="G1" s="177"/>
      <c r="H1" s="177"/>
      <c r="I1" s="177"/>
    </row>
    <row r="2" spans="1:9" s="178" customFormat="1" ht="30" customHeight="1" x14ac:dyDescent="0.3">
      <c r="A2" s="179" t="s">
        <v>42</v>
      </c>
      <c r="B2" s="177"/>
      <c r="C2" s="177"/>
      <c r="D2" s="177"/>
      <c r="E2" s="177"/>
      <c r="F2" s="177"/>
      <c r="G2" s="177"/>
      <c r="H2" s="177"/>
      <c r="I2" s="177"/>
    </row>
    <row r="3" spans="1:9" ht="15" customHeight="1" x14ac:dyDescent="0.25">
      <c r="A3" s="155"/>
    </row>
    <row r="4" spans="1:9" ht="24" customHeight="1" x14ac:dyDescent="0.25">
      <c r="A4" s="90"/>
      <c r="D4" s="180" t="s">
        <v>112</v>
      </c>
      <c r="E4" s="181"/>
      <c r="F4" s="181"/>
      <c r="G4" s="181"/>
      <c r="H4" s="181"/>
      <c r="I4" s="181"/>
    </row>
    <row r="5" spans="1:9" ht="19.5" customHeight="1" x14ac:dyDescent="0.25">
      <c r="A5" s="90"/>
      <c r="D5" s="182" t="s">
        <v>78</v>
      </c>
      <c r="E5" s="183"/>
      <c r="F5" s="184"/>
      <c r="G5" s="185"/>
      <c r="H5" s="186" t="s">
        <v>79</v>
      </c>
      <c r="I5" s="187"/>
    </row>
    <row r="6" spans="1:9" ht="15" customHeight="1" x14ac:dyDescent="0.25">
      <c r="A6" s="90"/>
      <c r="D6" s="188" t="s">
        <v>5</v>
      </c>
      <c r="E6" s="189" t="s">
        <v>6</v>
      </c>
      <c r="F6" s="190"/>
      <c r="G6" s="185"/>
      <c r="H6" s="191" t="s">
        <v>5</v>
      </c>
      <c r="I6" s="192" t="s">
        <v>6</v>
      </c>
    </row>
    <row r="7" spans="1:9" ht="29.25" customHeight="1" x14ac:dyDescent="0.3">
      <c r="A7" s="90"/>
      <c r="B7" s="178" t="s">
        <v>0</v>
      </c>
      <c r="C7" s="142"/>
      <c r="D7" s="193">
        <f>+UH!S48</f>
        <v>-41088853</v>
      </c>
      <c r="E7" s="194">
        <f>+UH!U48</f>
        <v>-0.13202183760628683</v>
      </c>
      <c r="F7" s="195"/>
      <c r="G7" s="185"/>
      <c r="H7" s="196">
        <f>+UH!S55</f>
        <v>-30621174</v>
      </c>
      <c r="I7" s="197">
        <f>+UH!U55</f>
        <v>-6.5370766315869688E-2</v>
      </c>
    </row>
    <row r="8" spans="1:9" ht="29.25" customHeight="1" x14ac:dyDescent="0.3">
      <c r="A8" s="90"/>
      <c r="B8" s="178" t="s">
        <v>32</v>
      </c>
      <c r="C8" s="142"/>
      <c r="D8" s="198">
        <f>+UHCL!R33</f>
        <v>-18099319</v>
      </c>
      <c r="E8" s="194">
        <f>+UHCL!T33</f>
        <v>-0.31197801937352976</v>
      </c>
      <c r="F8" s="195"/>
      <c r="G8" s="185"/>
      <c r="H8" s="199">
        <f>+UHCL!R40</f>
        <v>-15005130</v>
      </c>
      <c r="I8" s="197">
        <f>+UHCL!T40</f>
        <v>-0.16648314661493935</v>
      </c>
    </row>
    <row r="9" spans="1:9" ht="29.25" customHeight="1" x14ac:dyDescent="0.3">
      <c r="A9" s="90"/>
      <c r="B9" s="178" t="s">
        <v>33</v>
      </c>
      <c r="C9" s="142"/>
      <c r="D9" s="198">
        <f>+UHD!R30</f>
        <v>-3132970</v>
      </c>
      <c r="E9" s="194">
        <f>+UHD!T30</f>
        <v>-6.5251153637072234E-2</v>
      </c>
      <c r="F9" s="195"/>
      <c r="G9" s="185"/>
      <c r="H9" s="199">
        <f>+UHD!R37</f>
        <v>-2744539</v>
      </c>
      <c r="I9" s="197">
        <f>+UHD!T37</f>
        <v>-3.3278225278367546E-2</v>
      </c>
    </row>
    <row r="10" spans="1:9" ht="29.25" customHeight="1" x14ac:dyDescent="0.3">
      <c r="A10" s="90"/>
      <c r="B10" s="178" t="s">
        <v>34</v>
      </c>
      <c r="C10" s="142"/>
      <c r="D10" s="198">
        <f>+UHV!R35</f>
        <v>-11326467</v>
      </c>
      <c r="E10" s="194">
        <f>+UHV!T35</f>
        <v>-0.36840044850238507</v>
      </c>
      <c r="F10" s="195"/>
      <c r="G10" s="185"/>
      <c r="H10" s="199">
        <f>+UHV!R42</f>
        <v>-13002306</v>
      </c>
      <c r="I10" s="197">
        <f>+UHV!T42</f>
        <v>-0.30356331094375077</v>
      </c>
    </row>
    <row r="11" spans="1:9" ht="29.25" customHeight="1" x14ac:dyDescent="0.3">
      <c r="A11" s="90"/>
      <c r="B11" s="178" t="s">
        <v>98</v>
      </c>
      <c r="C11" s="142"/>
      <c r="D11" s="198">
        <f>+UHSA!R14</f>
        <v>44940313</v>
      </c>
      <c r="E11" s="194">
        <f>+UHSA!T14</f>
        <v>0.91672472651491121</v>
      </c>
      <c r="F11" s="195"/>
      <c r="G11" s="185"/>
      <c r="H11" s="199">
        <f>+UHSA!R18</f>
        <v>44940313</v>
      </c>
      <c r="I11" s="197">
        <f>+UHSA!T18</f>
        <v>0.91672472651491121</v>
      </c>
    </row>
    <row r="12" spans="1:9" ht="29.25" customHeight="1" thickBot="1" x14ac:dyDescent="0.35">
      <c r="A12" s="90"/>
      <c r="B12" s="178" t="s">
        <v>82</v>
      </c>
      <c r="C12" s="142"/>
      <c r="D12" s="200">
        <f>+'UHS Total'!R42</f>
        <v>-28684820</v>
      </c>
      <c r="E12" s="201">
        <f>+'UHS Total'!T42</f>
        <v>-5.771574458269646E-2</v>
      </c>
      <c r="F12" s="202"/>
      <c r="G12" s="203"/>
      <c r="H12" s="204">
        <f>+'UHS Total'!R47</f>
        <v>-16432836</v>
      </c>
      <c r="I12" s="205">
        <f>+'UHS Total'!T47</f>
        <v>-2.2422256727981371E-2</v>
      </c>
    </row>
    <row r="13" spans="1:9" ht="29.25" customHeight="1" thickTop="1" x14ac:dyDescent="0.25">
      <c r="A13" s="90"/>
    </row>
    <row r="14" spans="1:9" ht="26.25" customHeight="1" thickBot="1" x14ac:dyDescent="0.3">
      <c r="A14" s="90"/>
      <c r="B14" s="142" t="s">
        <v>114</v>
      </c>
      <c r="D14" s="200">
        <f>+'Summary 1'!D17</f>
        <v>-13625366</v>
      </c>
      <c r="E14" s="201"/>
      <c r="F14" s="202"/>
      <c r="G14" s="203"/>
      <c r="H14" s="204">
        <f>+H12/2</f>
        <v>-8216418</v>
      </c>
      <c r="I14" s="205"/>
    </row>
    <row r="15" spans="1:9" ht="15" customHeight="1" thickTop="1" x14ac:dyDescent="0.25">
      <c r="A15" s="90"/>
    </row>
    <row r="16" spans="1:9" ht="35.25" customHeight="1" x14ac:dyDescent="0.25">
      <c r="A16" s="206"/>
      <c r="B16" s="253"/>
      <c r="C16" s="254"/>
      <c r="D16" s="254"/>
      <c r="E16" s="254"/>
      <c r="F16" s="254"/>
      <c r="G16" s="254"/>
      <c r="H16" s="254"/>
      <c r="I16" s="254"/>
    </row>
    <row r="17" spans="1:1" ht="15" customHeight="1" x14ac:dyDescent="0.25">
      <c r="A17" s="90"/>
    </row>
    <row r="18" spans="1:1" ht="15" customHeight="1" x14ac:dyDescent="0.25">
      <c r="A18" s="90"/>
    </row>
    <row r="19" spans="1:1" ht="15" customHeight="1" x14ac:dyDescent="0.25">
      <c r="A19" s="90"/>
    </row>
    <row r="20" spans="1:1" ht="15" customHeight="1" x14ac:dyDescent="0.25">
      <c r="A20" s="90"/>
    </row>
    <row r="21" spans="1:1" ht="15" customHeight="1" x14ac:dyDescent="0.25">
      <c r="A21" s="90"/>
    </row>
    <row r="22" spans="1:1" ht="15" customHeight="1" x14ac:dyDescent="0.25">
      <c r="A22" s="90"/>
    </row>
    <row r="23" spans="1:1" ht="15" customHeight="1" x14ac:dyDescent="0.25">
      <c r="A23" s="90"/>
    </row>
    <row r="24" spans="1:1" ht="15" customHeight="1" x14ac:dyDescent="0.25">
      <c r="A24" s="90"/>
    </row>
    <row r="25" spans="1:1" ht="15" customHeight="1" x14ac:dyDescent="0.25">
      <c r="A25" s="90"/>
    </row>
    <row r="26" spans="1:1" ht="15" customHeight="1" x14ac:dyDescent="0.25">
      <c r="A26" s="90"/>
    </row>
    <row r="27" spans="1:1" ht="15" customHeight="1" x14ac:dyDescent="0.25">
      <c r="A27" s="90"/>
    </row>
    <row r="28" spans="1:1" ht="15" customHeight="1" x14ac:dyDescent="0.25">
      <c r="A28" s="90"/>
    </row>
    <row r="29" spans="1:1" ht="15" customHeight="1" x14ac:dyDescent="0.25">
      <c r="A29" s="90"/>
    </row>
    <row r="30" spans="1:1" ht="15" customHeight="1" x14ac:dyDescent="0.25">
      <c r="A30" s="90"/>
    </row>
    <row r="31" spans="1:1" ht="15" customHeight="1" x14ac:dyDescent="0.25">
      <c r="A31" s="90"/>
    </row>
    <row r="32" spans="1:1" ht="15" customHeight="1" x14ac:dyDescent="0.25">
      <c r="A32" s="90"/>
    </row>
    <row r="33" spans="1:1" ht="15" customHeight="1" x14ac:dyDescent="0.25">
      <c r="A33" s="90"/>
    </row>
    <row r="34" spans="1:1" ht="15" customHeight="1" x14ac:dyDescent="0.25">
      <c r="A34" s="90"/>
    </row>
    <row r="35" spans="1:1" ht="15" customHeight="1" x14ac:dyDescent="0.25">
      <c r="A35" s="90"/>
    </row>
    <row r="36" spans="1:1" ht="15" customHeight="1" x14ac:dyDescent="0.25">
      <c r="A36" s="90"/>
    </row>
    <row r="37" spans="1:1" ht="15" customHeight="1" x14ac:dyDescent="0.25">
      <c r="A37" s="90"/>
    </row>
    <row r="38" spans="1:1" ht="15" customHeight="1" x14ac:dyDescent="0.25">
      <c r="A38" s="90"/>
    </row>
    <row r="39" spans="1:1" ht="15" customHeight="1" x14ac:dyDescent="0.25">
      <c r="A39" s="90"/>
    </row>
    <row r="40" spans="1:1" ht="15" customHeight="1" x14ac:dyDescent="0.25">
      <c r="A40" s="90"/>
    </row>
    <row r="41" spans="1:1" ht="15" customHeight="1" x14ac:dyDescent="0.25">
      <c r="A41" s="90"/>
    </row>
    <row r="42" spans="1:1" ht="15" customHeight="1" x14ac:dyDescent="0.25">
      <c r="A42" s="90"/>
    </row>
    <row r="43" spans="1:1" ht="15" customHeight="1" x14ac:dyDescent="0.25">
      <c r="A43" s="90"/>
    </row>
    <row r="44" spans="1:1" ht="15" customHeight="1" x14ac:dyDescent="0.25">
      <c r="A44" s="90"/>
    </row>
    <row r="45" spans="1:1" ht="15" customHeight="1" x14ac:dyDescent="0.25">
      <c r="A45" s="90"/>
    </row>
    <row r="46" spans="1:1" ht="15" customHeight="1" x14ac:dyDescent="0.25">
      <c r="A46" s="90"/>
    </row>
    <row r="47" spans="1:1" ht="15" customHeight="1" x14ac:dyDescent="0.25">
      <c r="A47" s="90"/>
    </row>
    <row r="48" spans="1:1" ht="15" customHeight="1" x14ac:dyDescent="0.25">
      <c r="A48" s="90"/>
    </row>
    <row r="49" spans="1:1" ht="15" customHeight="1" x14ac:dyDescent="0.25">
      <c r="A49" s="90"/>
    </row>
    <row r="50" spans="1:1" ht="15" customHeight="1" x14ac:dyDescent="0.25">
      <c r="A50" s="90"/>
    </row>
    <row r="51" spans="1:1" ht="12.95" customHeight="1" x14ac:dyDescent="0.25">
      <c r="A51" s="90"/>
    </row>
    <row r="52" spans="1:1" ht="12.95" customHeight="1" x14ac:dyDescent="0.25">
      <c r="A52" s="90"/>
    </row>
    <row r="53" spans="1:1" ht="12.95" customHeight="1" x14ac:dyDescent="0.25">
      <c r="A53" s="90"/>
    </row>
    <row r="54" spans="1:1" ht="12.95" customHeight="1" x14ac:dyDescent="0.25">
      <c r="A54" s="90"/>
    </row>
    <row r="55" spans="1:1" ht="12.95" customHeight="1" x14ac:dyDescent="0.25">
      <c r="A55" s="90"/>
    </row>
    <row r="56" spans="1:1" ht="12.95" customHeight="1" x14ac:dyDescent="0.25">
      <c r="A56" s="90"/>
    </row>
    <row r="57" spans="1:1" ht="12.95" customHeight="1" x14ac:dyDescent="0.25">
      <c r="A57" s="90"/>
    </row>
    <row r="58" spans="1:1" ht="12.95" customHeight="1" x14ac:dyDescent="0.25">
      <c r="A58" s="90"/>
    </row>
    <row r="59" spans="1:1" ht="12.95" customHeight="1" x14ac:dyDescent="0.25">
      <c r="A59" s="90"/>
    </row>
    <row r="60" spans="1:1" ht="12.95" customHeight="1" x14ac:dyDescent="0.25">
      <c r="A60" s="90"/>
    </row>
    <row r="61" spans="1:1" ht="12.95" customHeight="1" x14ac:dyDescent="0.25">
      <c r="A61" s="90"/>
    </row>
    <row r="62" spans="1:1" ht="12.95" customHeight="1" x14ac:dyDescent="0.25">
      <c r="A62" s="90"/>
    </row>
    <row r="63" spans="1:1" ht="12.95" customHeight="1" x14ac:dyDescent="0.25">
      <c r="A63" s="90"/>
    </row>
    <row r="64" spans="1:1" ht="12.95" customHeight="1" x14ac:dyDescent="0.25">
      <c r="A64" s="90"/>
    </row>
    <row r="65" spans="1:1" ht="12.95" customHeight="1" x14ac:dyDescent="0.25">
      <c r="A65" s="90"/>
    </row>
    <row r="66" spans="1:1" ht="12.95" customHeight="1" x14ac:dyDescent="0.25">
      <c r="A66" s="90"/>
    </row>
    <row r="67" spans="1:1" ht="12.95" customHeight="1" x14ac:dyDescent="0.25">
      <c r="A67" s="90"/>
    </row>
    <row r="68" spans="1:1" ht="12.95" customHeight="1" x14ac:dyDescent="0.25">
      <c r="A68" s="90"/>
    </row>
    <row r="69" spans="1:1" ht="12.95" customHeight="1" x14ac:dyDescent="0.25">
      <c r="A69" s="90"/>
    </row>
    <row r="70" spans="1:1" ht="12.95" customHeight="1" x14ac:dyDescent="0.25">
      <c r="A70" s="90"/>
    </row>
    <row r="71" spans="1:1" ht="12.95" customHeight="1" x14ac:dyDescent="0.25">
      <c r="A71" s="90"/>
    </row>
    <row r="72" spans="1:1" ht="12.95" customHeight="1" x14ac:dyDescent="0.25">
      <c r="A72" s="90"/>
    </row>
    <row r="73" spans="1:1" ht="12.95" customHeight="1" x14ac:dyDescent="0.25">
      <c r="A73" s="90"/>
    </row>
    <row r="74" spans="1:1" ht="12.95" customHeight="1" x14ac:dyDescent="0.25">
      <c r="A74" s="90"/>
    </row>
    <row r="75" spans="1:1" ht="12.95" customHeight="1" x14ac:dyDescent="0.25">
      <c r="A75" s="90"/>
    </row>
    <row r="76" spans="1:1" ht="12.95" customHeight="1" x14ac:dyDescent="0.25">
      <c r="A76" s="90"/>
    </row>
    <row r="77" spans="1:1" ht="12.95" customHeight="1" x14ac:dyDescent="0.25">
      <c r="A77" s="90"/>
    </row>
    <row r="78" spans="1:1" ht="12.95" customHeight="1" x14ac:dyDescent="0.25">
      <c r="A78" s="90"/>
    </row>
    <row r="79" spans="1:1" ht="12.95" customHeight="1" x14ac:dyDescent="0.25">
      <c r="A79" s="90"/>
    </row>
    <row r="80" spans="1:1" ht="12.95" customHeight="1" x14ac:dyDescent="0.25">
      <c r="A80" s="90"/>
    </row>
    <row r="81" spans="1:1" ht="12.95" customHeight="1" x14ac:dyDescent="0.25">
      <c r="A81" s="90"/>
    </row>
    <row r="82" spans="1:1" ht="15" customHeight="1" x14ac:dyDescent="0.25">
      <c r="A82" s="101"/>
    </row>
    <row r="83" spans="1:1" ht="15" customHeight="1" x14ac:dyDescent="0.25">
      <c r="A83" s="90"/>
    </row>
    <row r="84" spans="1:1" ht="15" customHeight="1" x14ac:dyDescent="0.25">
      <c r="A84" s="90"/>
    </row>
    <row r="85" spans="1:1" x14ac:dyDescent="0.25">
      <c r="A85" s="90"/>
    </row>
    <row r="86" spans="1:1" x14ac:dyDescent="0.25">
      <c r="A86" s="90"/>
    </row>
    <row r="87" spans="1:1" ht="12.95" customHeight="1" x14ac:dyDescent="0.25">
      <c r="A87" s="90"/>
    </row>
    <row r="88" spans="1:1" ht="12.95" customHeight="1" x14ac:dyDescent="0.25">
      <c r="A88" s="90"/>
    </row>
    <row r="89" spans="1:1" ht="12.95" customHeight="1" x14ac:dyDescent="0.25">
      <c r="A89" s="90"/>
    </row>
    <row r="90" spans="1:1" ht="12.95" customHeight="1" x14ac:dyDescent="0.25">
      <c r="A90" s="90"/>
    </row>
    <row r="91" spans="1:1" ht="12.95" customHeight="1" x14ac:dyDescent="0.25">
      <c r="A91" s="90"/>
    </row>
    <row r="92" spans="1:1" ht="12.95" customHeight="1" x14ac:dyDescent="0.25">
      <c r="A92" s="90"/>
    </row>
    <row r="93" spans="1:1" ht="12.95" customHeight="1" x14ac:dyDescent="0.25">
      <c r="A93" s="90"/>
    </row>
    <row r="94" spans="1:1" ht="12.95" customHeight="1" x14ac:dyDescent="0.25">
      <c r="A94" s="90"/>
    </row>
    <row r="95" spans="1:1" ht="12.95" customHeight="1" x14ac:dyDescent="0.25">
      <c r="A95" s="90"/>
    </row>
    <row r="96" spans="1:1" ht="12.95" customHeight="1" x14ac:dyDescent="0.25">
      <c r="A96" s="90"/>
    </row>
    <row r="97" spans="1:1" ht="12.95" customHeight="1" x14ac:dyDescent="0.25">
      <c r="A97" s="90"/>
    </row>
    <row r="98" spans="1:1" ht="12.95" customHeight="1" x14ac:dyDescent="0.25">
      <c r="A98" s="90"/>
    </row>
    <row r="99" spans="1:1" ht="12.95" customHeight="1" x14ac:dyDescent="0.25">
      <c r="A99" s="90"/>
    </row>
    <row r="100" spans="1:1" ht="12.95" customHeight="1" x14ac:dyDescent="0.25">
      <c r="A100" s="90"/>
    </row>
    <row r="101" spans="1:1" ht="12.95" customHeight="1" x14ac:dyDescent="0.25">
      <c r="A101" s="90"/>
    </row>
    <row r="102" spans="1:1" ht="12.95" customHeight="1" x14ac:dyDescent="0.25">
      <c r="A102" s="90"/>
    </row>
    <row r="103" spans="1:1" ht="12.95" customHeight="1" x14ac:dyDescent="0.25">
      <c r="A103" s="90"/>
    </row>
    <row r="104" spans="1:1" ht="12.95" customHeight="1" x14ac:dyDescent="0.25">
      <c r="A104" s="90"/>
    </row>
    <row r="105" spans="1:1" ht="12.95" customHeight="1" x14ac:dyDescent="0.25">
      <c r="A105" s="90"/>
    </row>
    <row r="106" spans="1:1" ht="12.95" customHeight="1" x14ac:dyDescent="0.25">
      <c r="A106" s="90"/>
    </row>
    <row r="107" spans="1:1" ht="12.95" customHeight="1" x14ac:dyDescent="0.25">
      <c r="A107" s="90"/>
    </row>
    <row r="108" spans="1:1" ht="12.95" customHeight="1" x14ac:dyDescent="0.25">
      <c r="A108" s="90"/>
    </row>
    <row r="109" spans="1:1" ht="12.95" customHeight="1" x14ac:dyDescent="0.25">
      <c r="A109" s="90"/>
    </row>
    <row r="110" spans="1:1" ht="12.95" customHeight="1" x14ac:dyDescent="0.25">
      <c r="A110" s="90"/>
    </row>
    <row r="111" spans="1:1" ht="12.95" customHeight="1" x14ac:dyDescent="0.25">
      <c r="A111" s="90"/>
    </row>
    <row r="112" spans="1:1" ht="12.95" customHeight="1" x14ac:dyDescent="0.25">
      <c r="A112" s="90"/>
    </row>
    <row r="113" spans="1:1" ht="12.95" customHeight="1" x14ac:dyDescent="0.25">
      <c r="A113" s="90"/>
    </row>
    <row r="114" spans="1:1" ht="12.95" customHeight="1" x14ac:dyDescent="0.25">
      <c r="A114" s="90"/>
    </row>
    <row r="115" spans="1:1" ht="12.95" customHeight="1" x14ac:dyDescent="0.25">
      <c r="A115" s="90"/>
    </row>
    <row r="116" spans="1:1" ht="12.95" customHeight="1" x14ac:dyDescent="0.25">
      <c r="A116" s="90"/>
    </row>
    <row r="117" spans="1:1" ht="12.95" customHeight="1" x14ac:dyDescent="0.25">
      <c r="A117" s="90"/>
    </row>
    <row r="118" spans="1:1" ht="12.95" customHeight="1" x14ac:dyDescent="0.25">
      <c r="A118" s="90"/>
    </row>
    <row r="119" spans="1:1" ht="12.95" customHeight="1" x14ac:dyDescent="0.25">
      <c r="A119" s="90"/>
    </row>
    <row r="120" spans="1:1" ht="12.95" customHeight="1" x14ac:dyDescent="0.25">
      <c r="A120" s="90"/>
    </row>
    <row r="121" spans="1:1" ht="12.95" customHeight="1" x14ac:dyDescent="0.25">
      <c r="A121" s="90"/>
    </row>
    <row r="122" spans="1:1" ht="12.95" customHeight="1" x14ac:dyDescent="0.25">
      <c r="A122" s="90"/>
    </row>
    <row r="123" spans="1:1" ht="12.95" customHeight="1" x14ac:dyDescent="0.25">
      <c r="A123" s="90"/>
    </row>
    <row r="124" spans="1:1" ht="12.95" customHeight="1" x14ac:dyDescent="0.25">
      <c r="A124" s="90"/>
    </row>
    <row r="125" spans="1:1" ht="12.95" customHeight="1" x14ac:dyDescent="0.25">
      <c r="A125" s="90"/>
    </row>
    <row r="126" spans="1:1" ht="12.95" customHeight="1" x14ac:dyDescent="0.25">
      <c r="A126" s="90"/>
    </row>
    <row r="127" spans="1:1" ht="12.95" customHeight="1" x14ac:dyDescent="0.25">
      <c r="A127" s="90"/>
    </row>
    <row r="128" spans="1:1" ht="12.95" customHeight="1" x14ac:dyDescent="0.25">
      <c r="A128" s="90"/>
    </row>
    <row r="129" spans="1:1" ht="12.95" customHeight="1" x14ac:dyDescent="0.25">
      <c r="A129" s="90"/>
    </row>
    <row r="130" spans="1:1" ht="12.95" customHeight="1" x14ac:dyDescent="0.25">
      <c r="A130" s="90"/>
    </row>
    <row r="131" spans="1:1" ht="12.95" customHeight="1" x14ac:dyDescent="0.25">
      <c r="A131" s="90"/>
    </row>
    <row r="132" spans="1:1" ht="12.95" customHeight="1" x14ac:dyDescent="0.25">
      <c r="A132" s="90"/>
    </row>
    <row r="133" spans="1:1" ht="12.95" customHeight="1" x14ac:dyDescent="0.25">
      <c r="A133" s="90"/>
    </row>
    <row r="134" spans="1:1" ht="12.95" customHeight="1" x14ac:dyDescent="0.25">
      <c r="A134" s="90"/>
    </row>
    <row r="135" spans="1:1" ht="12.95" customHeight="1" x14ac:dyDescent="0.25">
      <c r="A135" s="90"/>
    </row>
    <row r="136" spans="1:1" ht="12.95" customHeight="1" x14ac:dyDescent="0.25">
      <c r="A136" s="90"/>
    </row>
    <row r="137" spans="1:1" ht="12.95" customHeight="1" x14ac:dyDescent="0.25">
      <c r="A137" s="90"/>
    </row>
    <row r="138" spans="1:1" ht="12.95" customHeight="1" x14ac:dyDescent="0.25">
      <c r="A138" s="90"/>
    </row>
    <row r="139" spans="1:1" ht="12.95" customHeight="1" x14ac:dyDescent="0.25">
      <c r="A139" s="90"/>
    </row>
    <row r="140" spans="1:1" ht="14.1" customHeight="1" x14ac:dyDescent="0.25">
      <c r="A140" s="90"/>
    </row>
    <row r="141" spans="1:1" ht="12.95" customHeight="1" x14ac:dyDescent="0.25">
      <c r="A141" s="90"/>
    </row>
    <row r="142" spans="1:1" ht="12.95" customHeight="1" x14ac:dyDescent="0.25">
      <c r="A142" s="90"/>
    </row>
    <row r="143" spans="1:1" ht="12.95" customHeight="1" x14ac:dyDescent="0.25">
      <c r="A143" s="90"/>
    </row>
    <row r="144" spans="1:1" ht="12.95" customHeight="1" x14ac:dyDescent="0.25">
      <c r="A144" s="90"/>
    </row>
    <row r="145" spans="1:1" ht="12.95" customHeight="1" x14ac:dyDescent="0.25">
      <c r="A145" s="90"/>
    </row>
    <row r="146" spans="1:1" ht="12.95" customHeight="1" x14ac:dyDescent="0.25">
      <c r="A146" s="90"/>
    </row>
    <row r="147" spans="1:1" ht="12.95" customHeight="1" x14ac:dyDescent="0.25">
      <c r="A147" s="90"/>
    </row>
    <row r="148" spans="1:1" ht="12.95" customHeight="1" x14ac:dyDescent="0.25">
      <c r="A148" s="90"/>
    </row>
    <row r="149" spans="1:1" ht="12.95" customHeight="1" x14ac:dyDescent="0.25">
      <c r="A149" s="90"/>
    </row>
    <row r="150" spans="1:1" ht="12.95" customHeight="1" x14ac:dyDescent="0.25">
      <c r="A150" s="90"/>
    </row>
    <row r="151" spans="1:1" ht="12.95" customHeight="1" x14ac:dyDescent="0.25">
      <c r="A151" s="90"/>
    </row>
    <row r="152" spans="1:1" ht="12.95" customHeight="1" x14ac:dyDescent="0.25">
      <c r="A152" s="90"/>
    </row>
    <row r="153" spans="1:1" ht="12.95" customHeight="1" x14ac:dyDescent="0.25">
      <c r="A153" s="90"/>
    </row>
    <row r="154" spans="1:1" ht="12.95" customHeight="1" x14ac:dyDescent="0.25">
      <c r="A154" s="90"/>
    </row>
    <row r="155" spans="1:1" ht="12.95" customHeight="1" x14ac:dyDescent="0.25">
      <c r="A155" s="90"/>
    </row>
    <row r="156" spans="1:1" ht="12.95" customHeight="1" x14ac:dyDescent="0.25">
      <c r="A156" s="90"/>
    </row>
    <row r="157" spans="1:1" ht="12.95" customHeight="1" x14ac:dyDescent="0.25">
      <c r="A157" s="90"/>
    </row>
  </sheetData>
  <mergeCells count="1">
    <mergeCell ref="B16:I16"/>
  </mergeCells>
  <printOptions horizontalCentered="1"/>
  <pageMargins left="0.46" right="0.64" top="0.25" bottom="0.5" header="0.39" footer="0.31"/>
  <pageSetup orientation="landscape" r:id="rId1"/>
  <headerFooter alignWithMargins="0">
    <oddFooter>&amp;L&amp;D</oddFooter>
  </headerFooter>
  <rowBreaks count="2" manualBreakCount="2">
    <brk id="121" max="65535" man="1"/>
    <brk id="169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03"/>
  <sheetViews>
    <sheetView showGridLines="0" showOutlineSymbols="0" zoomScale="80" zoomScaleNormal="80" workbookViewId="0"/>
  </sheetViews>
  <sheetFormatPr defaultColWidth="9.75" defaultRowHeight="15.75" x14ac:dyDescent="0.25"/>
  <cols>
    <col min="1" max="1" width="1.75" style="9" customWidth="1"/>
    <col min="2" max="2" width="2.625" style="9" customWidth="1"/>
    <col min="3" max="3" width="34.625" style="9" customWidth="1"/>
    <col min="4" max="4" width="2.75" style="9" customWidth="1"/>
    <col min="5" max="5" width="1.625" style="9" customWidth="1"/>
    <col min="6" max="6" width="14.375" style="9" hidden="1" customWidth="1"/>
    <col min="7" max="7" width="2.75" style="9" hidden="1" customWidth="1"/>
    <col min="8" max="8" width="18.375" style="9" customWidth="1"/>
    <col min="9" max="9" width="2.75" style="9" hidden="1" customWidth="1"/>
    <col min="10" max="10" width="14.25" style="9" hidden="1" customWidth="1"/>
    <col min="11" max="11" width="2.625" style="9" customWidth="1"/>
    <col min="12" max="12" width="16.25" style="100" customWidth="1"/>
    <col min="13" max="13" width="2.75" style="100" customWidth="1"/>
    <col min="14" max="14" width="14.75" style="100" hidden="1" customWidth="1"/>
    <col min="15" max="15" width="2.75" style="9" hidden="1" customWidth="1"/>
    <col min="16" max="16" width="15.125" style="9" hidden="1" customWidth="1"/>
    <col min="17" max="17" width="6.375" style="9" hidden="1" customWidth="1"/>
    <col min="18" max="18" width="14.625" style="9" customWidth="1"/>
    <col min="19" max="19" width="2.75" style="9" customWidth="1"/>
    <col min="20" max="20" width="10.25" style="9" customWidth="1"/>
    <col min="21" max="21" width="1.75" style="9" customWidth="1"/>
    <col min="22" max="22" width="6.75" style="9" customWidth="1"/>
    <col min="23" max="23" width="11.625" style="9" bestFit="1" customWidth="1"/>
    <col min="24" max="16384" width="9.75" style="9"/>
  </cols>
  <sheetData>
    <row r="1" spans="1:22" ht="41.25" customHeight="1" x14ac:dyDescent="0.3">
      <c r="A1" s="250" t="str">
        <f>+'UHS Total'!A1</f>
        <v>Senate CC for SB1 (01-11-17) vs Appropriated FY16-FY17</v>
      </c>
      <c r="B1" s="91"/>
      <c r="C1" s="91"/>
      <c r="D1" s="91"/>
      <c r="E1" s="91"/>
      <c r="F1" s="91"/>
      <c r="G1" s="2"/>
      <c r="H1" s="2"/>
      <c r="I1" s="221"/>
      <c r="J1" s="221"/>
      <c r="K1" s="21" t="s">
        <v>42</v>
      </c>
      <c r="L1" s="222"/>
      <c r="M1" s="222"/>
      <c r="N1" s="222"/>
      <c r="O1" s="221"/>
      <c r="P1" s="221"/>
      <c r="Q1" s="221"/>
      <c r="R1" s="221"/>
      <c r="S1" s="221"/>
      <c r="T1" s="221"/>
      <c r="U1" s="10"/>
      <c r="V1" s="10"/>
    </row>
    <row r="2" spans="1:22" ht="17.25" customHeight="1" x14ac:dyDescent="0.25">
      <c r="A2" s="154"/>
      <c r="B2" s="2"/>
      <c r="C2" s="2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01"/>
      <c r="M3" s="101"/>
      <c r="N3" s="209"/>
      <c r="O3" s="101"/>
      <c r="P3" s="101"/>
      <c r="Q3" s="2"/>
      <c r="R3" s="2"/>
      <c r="S3" s="2"/>
      <c r="T3" s="2"/>
      <c r="U3" s="10"/>
      <c r="V3" s="10"/>
    </row>
    <row r="4" spans="1:22" ht="7.5" customHeight="1" x14ac:dyDescent="0.25">
      <c r="A4" s="10"/>
      <c r="B4" s="10"/>
      <c r="C4" s="10"/>
      <c r="D4" s="10"/>
      <c r="E4" s="10"/>
      <c r="F4" s="92"/>
      <c r="G4" s="91"/>
      <c r="H4" s="91"/>
      <c r="I4" s="91"/>
      <c r="J4" s="91"/>
      <c r="K4" s="90"/>
      <c r="L4" s="92"/>
      <c r="M4" s="91"/>
      <c r="N4" s="91"/>
      <c r="O4" s="91"/>
      <c r="P4" s="91"/>
      <c r="Q4" s="10"/>
      <c r="R4" s="10"/>
      <c r="S4" s="10"/>
      <c r="T4" s="10"/>
      <c r="U4" s="10"/>
      <c r="V4" s="10"/>
    </row>
    <row r="5" spans="1:22" ht="12.95" customHeight="1" x14ac:dyDescent="0.25">
      <c r="A5" s="10"/>
      <c r="B5" s="10"/>
      <c r="C5" s="10"/>
      <c r="D5" s="10"/>
      <c r="E5" s="10"/>
      <c r="F5" s="109" t="s">
        <v>1</v>
      </c>
      <c r="G5" s="110"/>
      <c r="H5" s="109" t="s">
        <v>1</v>
      </c>
      <c r="I5" s="111"/>
      <c r="J5" s="109" t="s">
        <v>2</v>
      </c>
      <c r="K5" s="110"/>
      <c r="L5" s="82" t="s">
        <v>52</v>
      </c>
      <c r="M5" s="110"/>
      <c r="N5" s="109" t="s">
        <v>52</v>
      </c>
      <c r="O5" s="111"/>
      <c r="P5" s="109" t="s">
        <v>2</v>
      </c>
      <c r="Q5" s="4"/>
      <c r="R5" s="3" t="s">
        <v>90</v>
      </c>
      <c r="S5" s="2"/>
      <c r="T5" s="2"/>
      <c r="U5" s="10"/>
      <c r="V5" s="10"/>
    </row>
    <row r="6" spans="1:22" ht="12.95" customHeight="1" x14ac:dyDescent="0.25">
      <c r="A6" s="10"/>
      <c r="B6" s="10"/>
      <c r="C6" s="10"/>
      <c r="D6" s="10"/>
      <c r="E6" s="10"/>
      <c r="F6" s="93" t="s">
        <v>57</v>
      </c>
      <c r="G6" s="94"/>
      <c r="H6" s="93" t="s">
        <v>96</v>
      </c>
      <c r="I6" s="111"/>
      <c r="J6" s="93" t="s">
        <v>4</v>
      </c>
      <c r="K6" s="94"/>
      <c r="L6" s="93" t="s">
        <v>107</v>
      </c>
      <c r="M6" s="94"/>
      <c r="N6" s="93" t="s">
        <v>76</v>
      </c>
      <c r="O6" s="111"/>
      <c r="P6" s="93" t="s">
        <v>4</v>
      </c>
      <c r="Q6" s="22"/>
      <c r="R6" s="5" t="s">
        <v>5</v>
      </c>
      <c r="S6" s="5"/>
      <c r="T6" s="5" t="s">
        <v>6</v>
      </c>
      <c r="U6" s="22"/>
      <c r="V6" s="22"/>
    </row>
    <row r="7" spans="1:22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90"/>
      <c r="M7" s="90"/>
      <c r="N7" s="90"/>
      <c r="O7" s="10"/>
      <c r="P7" s="10"/>
      <c r="Q7" s="10"/>
      <c r="R7" s="10"/>
      <c r="S7" s="10"/>
      <c r="T7" s="10"/>
      <c r="U7" s="10"/>
      <c r="V7" s="10"/>
    </row>
    <row r="8" spans="1:22" ht="15" customHeight="1" x14ac:dyDescent="0.25">
      <c r="A8" s="10"/>
      <c r="B8" s="10"/>
      <c r="C8" s="10" t="s">
        <v>0</v>
      </c>
      <c r="E8" s="10"/>
      <c r="F8" s="57"/>
      <c r="G8" s="57"/>
      <c r="H8" s="57">
        <f>+UH!I12</f>
        <v>187980925</v>
      </c>
      <c r="I8" s="57"/>
      <c r="J8" s="57">
        <f>F8+H8</f>
        <v>187980925</v>
      </c>
      <c r="K8" s="57"/>
      <c r="L8" s="130">
        <f>+UH!M12</f>
        <v>193259784</v>
      </c>
      <c r="M8" s="130"/>
      <c r="N8" s="130"/>
      <c r="O8" s="133"/>
      <c r="P8" s="133">
        <f t="shared" ref="P8:P13" si="0">L8+N8</f>
        <v>193259784</v>
      </c>
      <c r="Q8" s="60"/>
      <c r="R8" s="57">
        <f t="shared" ref="R8:R13" si="1">P8-J8</f>
        <v>5278859</v>
      </c>
      <c r="S8" s="10"/>
      <c r="T8" s="11">
        <f>P8/J8-1</f>
        <v>2.8081886499920161E-2</v>
      </c>
      <c r="U8" s="10"/>
      <c r="V8" s="10"/>
    </row>
    <row r="9" spans="1:22" ht="15" customHeight="1" x14ac:dyDescent="0.25">
      <c r="A9" s="10"/>
      <c r="B9" s="10"/>
      <c r="C9" s="10" t="s">
        <v>32</v>
      </c>
      <c r="E9" s="10"/>
      <c r="F9" s="53"/>
      <c r="G9" s="53"/>
      <c r="H9" s="53">
        <f>+UHCL!H11</f>
        <v>35166171</v>
      </c>
      <c r="I9" s="53"/>
      <c r="J9" s="53">
        <f>F9+H9</f>
        <v>35166171</v>
      </c>
      <c r="K9" s="56"/>
      <c r="L9" s="131">
        <f>+UHCL!L11</f>
        <v>33218548</v>
      </c>
      <c r="M9" s="131"/>
      <c r="N9" s="131"/>
      <c r="O9" s="134"/>
      <c r="P9" s="134">
        <f t="shared" si="0"/>
        <v>33218548</v>
      </c>
      <c r="Q9" s="56"/>
      <c r="R9" s="53">
        <f t="shared" si="1"/>
        <v>-1947623</v>
      </c>
      <c r="S9" s="10"/>
      <c r="T9" s="11">
        <f>P9/J9-1</f>
        <v>-5.5383425167329081E-2</v>
      </c>
      <c r="U9" s="10"/>
      <c r="V9" s="10"/>
    </row>
    <row r="10" spans="1:22" ht="15" customHeight="1" x14ac:dyDescent="0.25">
      <c r="A10" s="10"/>
      <c r="B10" s="10"/>
      <c r="C10" s="10" t="s">
        <v>33</v>
      </c>
      <c r="E10" s="10"/>
      <c r="F10" s="53"/>
      <c r="G10" s="53"/>
      <c r="H10" s="53">
        <f>+UHD!H11</f>
        <v>33972864</v>
      </c>
      <c r="I10" s="53"/>
      <c r="J10" s="53">
        <f>F10+H10</f>
        <v>33972864</v>
      </c>
      <c r="K10" s="56"/>
      <c r="L10" s="131">
        <f>+UHD!L11</f>
        <v>35204707</v>
      </c>
      <c r="M10" s="131"/>
      <c r="N10" s="131"/>
      <c r="O10" s="134"/>
      <c r="P10" s="134">
        <f t="shared" si="0"/>
        <v>35204707</v>
      </c>
      <c r="Q10" s="56"/>
      <c r="R10" s="53">
        <f t="shared" si="1"/>
        <v>1231843</v>
      </c>
      <c r="S10" s="10"/>
      <c r="T10" s="11">
        <f>P10/J10-1</f>
        <v>3.625961590992155E-2</v>
      </c>
      <c r="U10" s="10"/>
      <c r="V10" s="10"/>
    </row>
    <row r="11" spans="1:22" ht="15" customHeight="1" x14ac:dyDescent="0.25">
      <c r="A11" s="10"/>
      <c r="B11" s="10"/>
      <c r="C11" s="10" t="s">
        <v>34</v>
      </c>
      <c r="D11" s="10"/>
      <c r="E11" s="10"/>
      <c r="F11" s="53"/>
      <c r="G11" s="53"/>
      <c r="H11" s="53">
        <f>+UHV!H11</f>
        <v>14215013</v>
      </c>
      <c r="I11" s="53"/>
      <c r="J11" s="53">
        <f>F11+H11</f>
        <v>14215013</v>
      </c>
      <c r="K11" s="56"/>
      <c r="L11" s="131">
        <f>+UHV!L11</f>
        <v>12719835</v>
      </c>
      <c r="M11" s="131"/>
      <c r="N11" s="131"/>
      <c r="O11" s="134"/>
      <c r="P11" s="134">
        <f t="shared" si="0"/>
        <v>12719835</v>
      </c>
      <c r="Q11" s="56"/>
      <c r="R11" s="53">
        <f t="shared" si="1"/>
        <v>-1495178</v>
      </c>
      <c r="S11" s="10"/>
      <c r="T11" s="11">
        <f>P11/J11-1</f>
        <v>-0.10518302023360793</v>
      </c>
      <c r="U11" s="10"/>
      <c r="V11" s="10"/>
    </row>
    <row r="12" spans="1:22" ht="15" hidden="1" customHeight="1" x14ac:dyDescent="0.25">
      <c r="A12" s="10"/>
      <c r="B12" s="10"/>
      <c r="C12" s="10" t="s">
        <v>40</v>
      </c>
      <c r="D12" s="10"/>
      <c r="E12" s="10"/>
      <c r="F12" s="53"/>
      <c r="G12" s="53"/>
      <c r="H12" s="53"/>
      <c r="I12" s="53"/>
      <c r="J12" s="53"/>
      <c r="K12" s="56"/>
      <c r="L12" s="131"/>
      <c r="M12" s="131"/>
      <c r="N12" s="131"/>
      <c r="O12" s="134"/>
      <c r="P12" s="134"/>
      <c r="Q12" s="56"/>
      <c r="R12" s="53"/>
      <c r="S12" s="10"/>
      <c r="T12" s="12"/>
      <c r="U12" s="10"/>
      <c r="V12" s="10"/>
    </row>
    <row r="13" spans="1:22" ht="15.95" customHeight="1" x14ac:dyDescent="0.25">
      <c r="A13" s="10"/>
      <c r="B13" s="10"/>
      <c r="C13" s="23" t="s">
        <v>13</v>
      </c>
      <c r="D13" s="10"/>
      <c r="E13" s="10"/>
      <c r="F13" s="54">
        <f>SUM(F8:F12)</f>
        <v>0</v>
      </c>
      <c r="G13" s="54"/>
      <c r="H13" s="54">
        <f>SUM(H7:H12)</f>
        <v>271334973</v>
      </c>
      <c r="I13" s="55"/>
      <c r="J13" s="54">
        <f>F13+H13</f>
        <v>271334973</v>
      </c>
      <c r="K13" s="56"/>
      <c r="L13" s="171">
        <f>SUM(L8:L12)</f>
        <v>274402874</v>
      </c>
      <c r="M13" s="171"/>
      <c r="N13" s="171">
        <f>SUM(N7:N12)</f>
        <v>0</v>
      </c>
      <c r="O13" s="55"/>
      <c r="P13" s="135">
        <f t="shared" si="0"/>
        <v>274402874</v>
      </c>
      <c r="Q13" s="56"/>
      <c r="R13" s="54">
        <f t="shared" si="1"/>
        <v>3067901</v>
      </c>
      <c r="S13" s="15"/>
      <c r="T13" s="16">
        <f>P13/J13-1</f>
        <v>1.1306692115947703E-2</v>
      </c>
      <c r="U13" s="10"/>
      <c r="V13" s="10"/>
    </row>
    <row r="14" spans="1:22" ht="5.25" customHeight="1" x14ac:dyDescent="0.25">
      <c r="A14" s="10"/>
      <c r="B14" s="10"/>
      <c r="C14" s="10"/>
      <c r="D14" s="10"/>
      <c r="E14" s="10"/>
      <c r="F14" s="56"/>
      <c r="G14" s="56"/>
      <c r="H14" s="56"/>
      <c r="I14" s="53"/>
      <c r="J14" s="56"/>
      <c r="K14" s="56"/>
      <c r="L14" s="132"/>
      <c r="M14" s="132"/>
      <c r="N14" s="132"/>
      <c r="O14" s="134"/>
      <c r="P14" s="136"/>
      <c r="Q14" s="56"/>
      <c r="R14" s="56"/>
      <c r="S14" s="10"/>
      <c r="T14" s="10"/>
      <c r="U14" s="10"/>
      <c r="V14" s="10"/>
    </row>
    <row r="15" spans="1:22" x14ac:dyDescent="0.25">
      <c r="A15" s="6" t="s">
        <v>14</v>
      </c>
      <c r="B15" s="10"/>
      <c r="C15" s="10"/>
      <c r="D15" s="10"/>
      <c r="E15" s="10"/>
      <c r="F15" s="53"/>
      <c r="G15" s="53"/>
      <c r="H15" s="53"/>
      <c r="I15" s="53"/>
      <c r="J15" s="53"/>
      <c r="K15" s="56"/>
      <c r="L15" s="131"/>
      <c r="M15" s="131"/>
      <c r="N15" s="131"/>
      <c r="O15" s="134"/>
      <c r="P15" s="134"/>
      <c r="Q15" s="56"/>
      <c r="R15" s="53"/>
      <c r="S15" s="10"/>
      <c r="T15" s="10"/>
      <c r="U15" s="10"/>
      <c r="V15" s="10"/>
    </row>
    <row r="16" spans="1:22" ht="15.95" customHeight="1" x14ac:dyDescent="0.25">
      <c r="A16" s="10"/>
      <c r="B16" s="10"/>
      <c r="C16" s="10" t="s">
        <v>0</v>
      </c>
      <c r="D16" s="10"/>
      <c r="E16" s="10"/>
      <c r="F16" s="53"/>
      <c r="G16" s="53"/>
      <c r="H16" s="53">
        <f>+UH!I32</f>
        <v>16594826</v>
      </c>
      <c r="I16" s="53"/>
      <c r="J16" s="53">
        <f>F16+H16</f>
        <v>16594826</v>
      </c>
      <c r="K16" s="56"/>
      <c r="L16" s="131">
        <f>+UH!M32</f>
        <v>0</v>
      </c>
      <c r="M16" s="131"/>
      <c r="N16" s="131"/>
      <c r="O16" s="134"/>
      <c r="P16" s="134">
        <f>L16+N16</f>
        <v>0</v>
      </c>
      <c r="Q16" s="56"/>
      <c r="R16" s="53">
        <f>P16-J16</f>
        <v>-16594826</v>
      </c>
      <c r="S16" s="10"/>
      <c r="T16" s="11">
        <f t="shared" ref="T16:T21" si="2">P16/J16-1</f>
        <v>-1</v>
      </c>
      <c r="U16" s="10"/>
      <c r="V16" s="10"/>
    </row>
    <row r="17" spans="1:22" ht="15.95" customHeight="1" x14ac:dyDescent="0.25">
      <c r="A17" s="10"/>
      <c r="B17" s="10"/>
      <c r="C17" s="10" t="s">
        <v>32</v>
      </c>
      <c r="D17" s="10"/>
      <c r="E17" s="10"/>
      <c r="F17" s="53"/>
      <c r="G17" s="53"/>
      <c r="H17" s="53">
        <f>+UHCL!H19</f>
        <v>6071715</v>
      </c>
      <c r="I17" s="53"/>
      <c r="J17" s="53">
        <f>F17+H17</f>
        <v>6071715</v>
      </c>
      <c r="K17" s="56"/>
      <c r="L17" s="131">
        <f>+UHCL!L19</f>
        <v>0</v>
      </c>
      <c r="M17" s="131"/>
      <c r="N17" s="131"/>
      <c r="O17" s="134"/>
      <c r="P17" s="134">
        <f>L17+N17</f>
        <v>0</v>
      </c>
      <c r="Q17" s="56"/>
      <c r="R17" s="53">
        <f>P17-J17</f>
        <v>-6071715</v>
      </c>
      <c r="S17" s="10"/>
      <c r="T17" s="11">
        <f t="shared" si="2"/>
        <v>-1</v>
      </c>
      <c r="U17" s="10"/>
      <c r="V17" s="10"/>
    </row>
    <row r="18" spans="1:22" ht="15.95" customHeight="1" x14ac:dyDescent="0.25">
      <c r="A18" s="10"/>
      <c r="B18" s="10"/>
      <c r="C18" s="10" t="s">
        <v>33</v>
      </c>
      <c r="D18" s="10"/>
      <c r="E18" s="10"/>
      <c r="F18" s="53"/>
      <c r="G18" s="53"/>
      <c r="H18" s="53">
        <f>+UHD!H16</f>
        <v>2694140</v>
      </c>
      <c r="I18" s="53"/>
      <c r="J18" s="53">
        <f>F18+H18</f>
        <v>2694140</v>
      </c>
      <c r="K18" s="56"/>
      <c r="L18" s="131">
        <f>+UHD!L16</f>
        <v>0</v>
      </c>
      <c r="M18" s="131"/>
      <c r="N18" s="131"/>
      <c r="O18" s="134"/>
      <c r="P18" s="134">
        <f>L18+N18</f>
        <v>0</v>
      </c>
      <c r="Q18" s="56"/>
      <c r="R18" s="53">
        <f>P18-J18</f>
        <v>-2694140</v>
      </c>
      <c r="S18" s="10"/>
      <c r="T18" s="11">
        <f t="shared" si="2"/>
        <v>-1</v>
      </c>
      <c r="U18" s="10"/>
      <c r="V18" s="10"/>
    </row>
    <row r="19" spans="1:22" ht="15.95" customHeight="1" x14ac:dyDescent="0.25">
      <c r="A19" s="10"/>
      <c r="B19" s="10"/>
      <c r="C19" s="10" t="s">
        <v>34</v>
      </c>
      <c r="D19" s="10"/>
      <c r="E19" s="10"/>
      <c r="F19" s="53"/>
      <c r="G19" s="53"/>
      <c r="H19" s="53">
        <f>+UHV!H20</f>
        <v>4868293</v>
      </c>
      <c r="I19" s="53"/>
      <c r="J19" s="53">
        <f>F19+H19</f>
        <v>4868293</v>
      </c>
      <c r="K19" s="56"/>
      <c r="L19" s="131">
        <f>+UHV!L20</f>
        <v>0</v>
      </c>
      <c r="M19" s="131"/>
      <c r="N19" s="131"/>
      <c r="O19" s="134"/>
      <c r="P19" s="134">
        <f>L19+N19</f>
        <v>0</v>
      </c>
      <c r="Q19" s="56"/>
      <c r="R19" s="53">
        <f>P19-J19</f>
        <v>-4868293</v>
      </c>
      <c r="S19" s="10"/>
      <c r="T19" s="11">
        <f t="shared" si="2"/>
        <v>-1</v>
      </c>
      <c r="U19" s="10"/>
      <c r="V19" s="10"/>
    </row>
    <row r="20" spans="1:22" ht="15.95" customHeight="1" x14ac:dyDescent="0.25">
      <c r="A20" s="10"/>
      <c r="B20" s="10"/>
      <c r="C20" s="10" t="s">
        <v>40</v>
      </c>
      <c r="D20" s="10"/>
      <c r="E20" s="10"/>
      <c r="F20" s="53"/>
      <c r="G20" s="53"/>
      <c r="H20" s="53">
        <f>+UHSA!H12</f>
        <v>711961</v>
      </c>
      <c r="I20" s="53"/>
      <c r="J20" s="53">
        <f>F20+H20</f>
        <v>711961</v>
      </c>
      <c r="K20" s="56"/>
      <c r="L20" s="131">
        <f>+UHSA!L12</f>
        <v>0</v>
      </c>
      <c r="M20" s="131"/>
      <c r="N20" s="131"/>
      <c r="O20" s="134"/>
      <c r="P20" s="134">
        <f>L20+N20</f>
        <v>0</v>
      </c>
      <c r="Q20" s="56"/>
      <c r="R20" s="53">
        <f>P20-J20</f>
        <v>-711961</v>
      </c>
      <c r="S20" s="10"/>
      <c r="T20" s="11">
        <f t="shared" si="2"/>
        <v>-1</v>
      </c>
      <c r="U20" s="10"/>
      <c r="V20" s="10"/>
    </row>
    <row r="21" spans="1:22" ht="15.95" customHeight="1" x14ac:dyDescent="0.25">
      <c r="A21" s="10"/>
      <c r="B21" s="10"/>
      <c r="C21" s="23" t="s">
        <v>13</v>
      </c>
      <c r="D21" s="10"/>
      <c r="E21" s="10"/>
      <c r="F21" s="54">
        <f>SUM(F16:F20)</f>
        <v>0</v>
      </c>
      <c r="G21" s="54"/>
      <c r="H21" s="54">
        <f>SUM(H16:H20)</f>
        <v>30940935</v>
      </c>
      <c r="I21" s="55"/>
      <c r="J21" s="54">
        <f>SUM(J16:J20)</f>
        <v>30940935</v>
      </c>
      <c r="K21" s="56"/>
      <c r="L21" s="171">
        <f>SUM(L16:L20)</f>
        <v>0</v>
      </c>
      <c r="M21" s="171"/>
      <c r="N21" s="171">
        <f>SUM(N16:N20)</f>
        <v>0</v>
      </c>
      <c r="O21" s="55"/>
      <c r="P21" s="135">
        <f>SUM(P16:P20)</f>
        <v>0</v>
      </c>
      <c r="Q21" s="56"/>
      <c r="R21" s="54">
        <f>SUM(R16:R20)</f>
        <v>-30940935</v>
      </c>
      <c r="S21" s="15"/>
      <c r="T21" s="16">
        <f t="shared" si="2"/>
        <v>-1</v>
      </c>
      <c r="U21" s="10"/>
      <c r="V21" s="10"/>
    </row>
    <row r="22" spans="1:22" ht="3.75" customHeight="1" x14ac:dyDescent="0.25">
      <c r="A22" s="10"/>
      <c r="B22" s="10"/>
      <c r="C22" s="10"/>
      <c r="D22" s="10"/>
      <c r="E22" s="10"/>
      <c r="F22" s="53"/>
      <c r="G22" s="53"/>
      <c r="H22" s="53"/>
      <c r="I22" s="53"/>
      <c r="J22" s="53"/>
      <c r="K22" s="56"/>
      <c r="L22" s="131"/>
      <c r="M22" s="131"/>
      <c r="N22" s="131"/>
      <c r="O22" s="134"/>
      <c r="P22" s="134"/>
      <c r="Q22" s="56"/>
      <c r="R22" s="53"/>
      <c r="S22" s="10"/>
      <c r="T22" s="11"/>
      <c r="U22" s="10"/>
      <c r="V22" s="10"/>
    </row>
    <row r="23" spans="1:22" x14ac:dyDescent="0.25">
      <c r="A23" s="6" t="s">
        <v>115</v>
      </c>
      <c r="B23" s="10"/>
      <c r="D23" s="10"/>
      <c r="E23" s="10"/>
      <c r="F23" s="53"/>
      <c r="G23" s="53"/>
      <c r="H23" s="53"/>
      <c r="I23" s="53"/>
      <c r="J23" s="53"/>
      <c r="K23" s="56"/>
      <c r="L23" s="131"/>
      <c r="M23" s="131"/>
      <c r="N23" s="131"/>
      <c r="O23" s="134"/>
      <c r="P23" s="134"/>
      <c r="Q23" s="56"/>
      <c r="R23" s="53"/>
      <c r="S23" s="10"/>
      <c r="T23" s="12"/>
      <c r="U23" s="10"/>
      <c r="V23" s="10"/>
    </row>
    <row r="24" spans="1:22" ht="15.95" customHeight="1" x14ac:dyDescent="0.25">
      <c r="A24" s="10"/>
      <c r="B24" s="10"/>
      <c r="C24" s="10" t="s">
        <v>0</v>
      </c>
      <c r="D24" s="10"/>
      <c r="E24" s="10"/>
      <c r="F24" s="53"/>
      <c r="G24" s="53"/>
      <c r="H24" s="53">
        <f>+UH!I43</f>
        <v>30056343</v>
      </c>
      <c r="I24" s="53"/>
      <c r="J24" s="53">
        <f>F24+H24</f>
        <v>30056343</v>
      </c>
      <c r="K24" s="56"/>
      <c r="L24" s="131">
        <f>+UH!M43</f>
        <v>25420352</v>
      </c>
      <c r="M24" s="131"/>
      <c r="N24" s="131"/>
      <c r="O24" s="134"/>
      <c r="P24" s="134">
        <f>L24+N24</f>
        <v>25420352</v>
      </c>
      <c r="Q24" s="56"/>
      <c r="R24" s="53">
        <f>P24-J24</f>
        <v>-4635991</v>
      </c>
      <c r="S24" s="10"/>
      <c r="T24" s="11">
        <f t="shared" ref="T24:T29" si="3">P24/J24-1</f>
        <v>-0.15424334889976465</v>
      </c>
      <c r="U24" s="10"/>
      <c r="V24" s="10"/>
    </row>
    <row r="25" spans="1:22" ht="15.95" customHeight="1" x14ac:dyDescent="0.25">
      <c r="A25" s="10"/>
      <c r="B25" s="10"/>
      <c r="C25" s="10" t="s">
        <v>32</v>
      </c>
      <c r="D25" s="10"/>
      <c r="E25" s="10"/>
      <c r="F25" s="53"/>
      <c r="G25" s="53"/>
      <c r="H25" s="53">
        <f>+UHCL!H28</f>
        <v>3905557</v>
      </c>
      <c r="I25" s="53"/>
      <c r="J25" s="53">
        <f>F25+H25</f>
        <v>3905557</v>
      </c>
      <c r="K25" s="56"/>
      <c r="L25" s="131">
        <f>+UHCL!L28</f>
        <v>4273124</v>
      </c>
      <c r="M25" s="131"/>
      <c r="N25" s="131"/>
      <c r="O25" s="134"/>
      <c r="P25" s="134">
        <f>L25+N25</f>
        <v>4273124</v>
      </c>
      <c r="Q25" s="56"/>
      <c r="R25" s="53">
        <f>P25-J25</f>
        <v>367567</v>
      </c>
      <c r="S25" s="10"/>
      <c r="T25" s="11">
        <f t="shared" si="3"/>
        <v>9.4113848549643553E-2</v>
      </c>
      <c r="U25" s="10"/>
      <c r="V25" s="10"/>
    </row>
    <row r="26" spans="1:22" ht="15.95" customHeight="1" x14ac:dyDescent="0.25">
      <c r="A26" s="10"/>
      <c r="B26" s="10"/>
      <c r="C26" s="10" t="s">
        <v>33</v>
      </c>
      <c r="D26" s="10"/>
      <c r="E26" s="10"/>
      <c r="F26" s="53"/>
      <c r="G26" s="53"/>
      <c r="H26" s="53">
        <f>+UHD!H25</f>
        <v>4641335</v>
      </c>
      <c r="I26" s="53"/>
      <c r="J26" s="53">
        <f>F26+H26</f>
        <v>4641335</v>
      </c>
      <c r="K26" s="56"/>
      <c r="L26" s="131">
        <f>+UHD!L25</f>
        <v>4604148</v>
      </c>
      <c r="M26" s="131"/>
      <c r="N26" s="131"/>
      <c r="O26" s="134"/>
      <c r="P26" s="134">
        <f>L26+N26</f>
        <v>4604148</v>
      </c>
      <c r="Q26" s="56"/>
      <c r="R26" s="53">
        <f>P26-J26</f>
        <v>-37187</v>
      </c>
      <c r="S26" s="10"/>
      <c r="T26" s="11">
        <f t="shared" si="3"/>
        <v>-8.0121344397678929E-3</v>
      </c>
      <c r="U26" s="10"/>
      <c r="V26" s="10"/>
    </row>
    <row r="27" spans="1:22" ht="15.95" customHeight="1" x14ac:dyDescent="0.25">
      <c r="A27" s="10"/>
      <c r="B27" s="10"/>
      <c r="C27" s="10" t="s">
        <v>34</v>
      </c>
      <c r="D27" s="10"/>
      <c r="E27" s="10"/>
      <c r="F27" s="53"/>
      <c r="G27" s="53"/>
      <c r="H27" s="53">
        <f>+UHV!H30</f>
        <v>2358323</v>
      </c>
      <c r="I27" s="53"/>
      <c r="J27" s="53">
        <f>F27+H27</f>
        <v>2358323</v>
      </c>
      <c r="K27" s="56"/>
      <c r="L27" s="131">
        <f>+UHV!L30</f>
        <v>2178937</v>
      </c>
      <c r="M27" s="131"/>
      <c r="N27" s="131"/>
      <c r="O27" s="134"/>
      <c r="P27" s="134">
        <f>L27+N27</f>
        <v>2178937</v>
      </c>
      <c r="Q27" s="56"/>
      <c r="R27" s="53">
        <f>P27-J27</f>
        <v>-179386</v>
      </c>
      <c r="S27" s="10"/>
      <c r="T27" s="11">
        <f t="shared" si="3"/>
        <v>-7.6065068270970482E-2</v>
      </c>
      <c r="U27" s="10"/>
      <c r="V27" s="10"/>
    </row>
    <row r="28" spans="1:22" ht="15.95" customHeight="1" x14ac:dyDescent="0.25">
      <c r="A28" s="10"/>
      <c r="B28" s="10"/>
      <c r="C28" s="10" t="s">
        <v>40</v>
      </c>
      <c r="D28" s="10"/>
      <c r="E28" s="10"/>
      <c r="F28" s="53"/>
      <c r="G28" s="53"/>
      <c r="H28" s="53">
        <f>+UHSA!H10+UHSA!H13</f>
        <v>23807192</v>
      </c>
      <c r="I28" s="53"/>
      <c r="J28" s="53">
        <f>F28+H28</f>
        <v>23807192</v>
      </c>
      <c r="K28" s="56"/>
      <c r="L28" s="53">
        <f>+UHSA!L10+UHSA!L13</f>
        <v>47348500</v>
      </c>
      <c r="M28" s="131"/>
      <c r="N28" s="134"/>
      <c r="O28" s="134"/>
      <c r="P28" s="134">
        <f>L28+N28</f>
        <v>47348500</v>
      </c>
      <c r="Q28" s="56"/>
      <c r="R28" s="53">
        <f>P28-J28</f>
        <v>23541308</v>
      </c>
      <c r="S28" s="10"/>
      <c r="T28" s="11">
        <f t="shared" si="3"/>
        <v>0.98883177822903257</v>
      </c>
      <c r="U28" s="10"/>
      <c r="V28" s="10"/>
    </row>
    <row r="29" spans="1:22" ht="15.95" customHeight="1" x14ac:dyDescent="0.25">
      <c r="A29" s="10"/>
      <c r="B29" s="10"/>
      <c r="C29" s="23" t="s">
        <v>13</v>
      </c>
      <c r="D29" s="10"/>
      <c r="E29" s="10"/>
      <c r="F29" s="54">
        <f>SUM(F24:F28)</f>
        <v>0</v>
      </c>
      <c r="G29" s="54"/>
      <c r="H29" s="54">
        <f>SUM(H24:H28)</f>
        <v>64768750</v>
      </c>
      <c r="I29" s="54"/>
      <c r="J29" s="54">
        <f>SUM(J24:J28)</f>
        <v>64768750</v>
      </c>
      <c r="K29" s="56"/>
      <c r="L29" s="171">
        <f>SUM(L24:L28)</f>
        <v>83825061</v>
      </c>
      <c r="M29" s="171"/>
      <c r="N29" s="171">
        <f>SUM(N24:N28)</f>
        <v>0</v>
      </c>
      <c r="O29" s="135"/>
      <c r="P29" s="135">
        <f>SUM(P24:P28)</f>
        <v>83825061</v>
      </c>
      <c r="Q29" s="56"/>
      <c r="R29" s="54">
        <f>SUM(R24:R28)</f>
        <v>19056311</v>
      </c>
      <c r="S29" s="15"/>
      <c r="T29" s="16">
        <f t="shared" si="3"/>
        <v>0.29422076232751126</v>
      </c>
      <c r="U29" s="10"/>
      <c r="V29" s="10"/>
    </row>
    <row r="30" spans="1:22" ht="4.5" customHeight="1" x14ac:dyDescent="0.25">
      <c r="A30" s="10"/>
      <c r="B30" s="10"/>
      <c r="C30" s="23"/>
      <c r="D30" s="10"/>
      <c r="E30" s="10"/>
      <c r="F30" s="56"/>
      <c r="G30" s="56"/>
      <c r="H30" s="56"/>
      <c r="I30" s="56"/>
      <c r="J30" s="56"/>
      <c r="K30" s="56"/>
      <c r="L30" s="132"/>
      <c r="M30" s="132"/>
      <c r="N30" s="132"/>
      <c r="O30" s="136"/>
      <c r="P30" s="136"/>
      <c r="Q30" s="56"/>
      <c r="R30" s="56"/>
      <c r="S30" s="14"/>
      <c r="T30" s="47"/>
      <c r="U30" s="10"/>
      <c r="V30" s="10"/>
    </row>
    <row r="31" spans="1:22" x14ac:dyDescent="0.25">
      <c r="A31" s="6" t="s">
        <v>4</v>
      </c>
      <c r="B31" s="10"/>
      <c r="C31" s="23"/>
      <c r="D31" s="10"/>
      <c r="E31" s="10"/>
      <c r="F31" s="56"/>
      <c r="G31" s="56"/>
      <c r="H31" s="56"/>
      <c r="I31" s="56"/>
      <c r="J31" s="56"/>
      <c r="K31" s="56"/>
      <c r="L31" s="132"/>
      <c r="M31" s="132"/>
      <c r="N31" s="132"/>
      <c r="O31" s="136"/>
      <c r="P31" s="136"/>
      <c r="Q31" s="56"/>
      <c r="R31" s="56"/>
      <c r="S31" s="14"/>
      <c r="T31" s="47"/>
      <c r="U31" s="10"/>
      <c r="V31" s="10"/>
    </row>
    <row r="32" spans="1:22" ht="15.95" customHeight="1" x14ac:dyDescent="0.25">
      <c r="A32" s="10"/>
      <c r="B32" s="10"/>
      <c r="C32" s="10" t="s">
        <v>0</v>
      </c>
      <c r="D32" s="10"/>
      <c r="E32" s="10"/>
      <c r="F32" s="56">
        <f>+F8+F16+F24</f>
        <v>0</v>
      </c>
      <c r="G32" s="56"/>
      <c r="H32" s="56">
        <f>+H8+H16+H24</f>
        <v>234632094</v>
      </c>
      <c r="I32" s="56"/>
      <c r="J32" s="53">
        <f t="shared" ref="J32:J37" si="4">F32+H32</f>
        <v>234632094</v>
      </c>
      <c r="K32" s="56"/>
      <c r="L32" s="132">
        <f>+L8+L16+L24</f>
        <v>218680136</v>
      </c>
      <c r="M32" s="132"/>
      <c r="N32" s="132">
        <f>+N8+N16+N24</f>
        <v>0</v>
      </c>
      <c r="O32" s="136"/>
      <c r="P32" s="134">
        <f t="shared" ref="P32:P37" si="5">L32+N32</f>
        <v>218680136</v>
      </c>
      <c r="Q32" s="56"/>
      <c r="R32" s="53">
        <f t="shared" ref="R32:R37" si="6">P32-J32</f>
        <v>-15951958</v>
      </c>
      <c r="S32" s="10"/>
      <c r="T32" s="11">
        <f t="shared" ref="T32:T37" si="7">P32/J32-1</f>
        <v>-6.7987110066877743E-2</v>
      </c>
      <c r="U32" s="10"/>
      <c r="V32" s="10"/>
    </row>
    <row r="33" spans="1:22" ht="15.95" customHeight="1" x14ac:dyDescent="0.25">
      <c r="A33" s="10"/>
      <c r="B33" s="10"/>
      <c r="C33" s="10" t="s">
        <v>32</v>
      </c>
      <c r="D33" s="10"/>
      <c r="E33" s="10"/>
      <c r="F33" s="56">
        <f t="shared" ref="F33:H36" si="8">+F9+F17+F25</f>
        <v>0</v>
      </c>
      <c r="G33" s="56"/>
      <c r="H33" s="56">
        <f t="shared" si="8"/>
        <v>45143443</v>
      </c>
      <c r="I33" s="56"/>
      <c r="J33" s="53">
        <f t="shared" si="4"/>
        <v>45143443</v>
      </c>
      <c r="K33" s="56"/>
      <c r="L33" s="132">
        <f>+L9+L17+L25</f>
        <v>37491672</v>
      </c>
      <c r="M33" s="132"/>
      <c r="N33" s="132">
        <f>+N9+N17+N25</f>
        <v>0</v>
      </c>
      <c r="O33" s="136"/>
      <c r="P33" s="134">
        <f t="shared" si="5"/>
        <v>37491672</v>
      </c>
      <c r="Q33" s="56"/>
      <c r="R33" s="53">
        <f t="shared" si="6"/>
        <v>-7651771</v>
      </c>
      <c r="S33" s="10"/>
      <c r="T33" s="11">
        <f t="shared" si="7"/>
        <v>-0.16949905659610409</v>
      </c>
      <c r="U33" s="10"/>
      <c r="V33" s="10"/>
    </row>
    <row r="34" spans="1:22" ht="15.95" customHeight="1" x14ac:dyDescent="0.25">
      <c r="A34" s="10"/>
      <c r="B34" s="10"/>
      <c r="C34" s="10" t="s">
        <v>33</v>
      </c>
      <c r="E34" s="10"/>
      <c r="F34" s="56">
        <f t="shared" si="8"/>
        <v>0</v>
      </c>
      <c r="G34" s="56"/>
      <c r="H34" s="56">
        <f t="shared" si="8"/>
        <v>41308339</v>
      </c>
      <c r="I34" s="56"/>
      <c r="J34" s="53">
        <f t="shared" si="4"/>
        <v>41308339</v>
      </c>
      <c r="K34" s="56"/>
      <c r="L34" s="132">
        <f>+L10+L18+L26</f>
        <v>39808855</v>
      </c>
      <c r="M34" s="132"/>
      <c r="N34" s="132">
        <f>+N10+N18+N26</f>
        <v>0</v>
      </c>
      <c r="O34" s="136"/>
      <c r="P34" s="134">
        <f t="shared" si="5"/>
        <v>39808855</v>
      </c>
      <c r="Q34" s="56"/>
      <c r="R34" s="53">
        <f t="shared" si="6"/>
        <v>-1499484</v>
      </c>
      <c r="S34" s="10"/>
      <c r="T34" s="11">
        <f t="shared" si="7"/>
        <v>-3.6299789250785364E-2</v>
      </c>
      <c r="U34" s="10"/>
      <c r="V34" s="10"/>
    </row>
    <row r="35" spans="1:22" ht="15.95" customHeight="1" x14ac:dyDescent="0.25">
      <c r="A35" s="10"/>
      <c r="B35" s="10"/>
      <c r="C35" s="10" t="s">
        <v>34</v>
      </c>
      <c r="E35" s="10"/>
      <c r="F35" s="56">
        <f t="shared" si="8"/>
        <v>0</v>
      </c>
      <c r="G35" s="56"/>
      <c r="H35" s="56">
        <f t="shared" si="8"/>
        <v>21441629</v>
      </c>
      <c r="I35" s="56"/>
      <c r="J35" s="53">
        <f t="shared" si="4"/>
        <v>21441629</v>
      </c>
      <c r="K35" s="56"/>
      <c r="L35" s="132">
        <f>+L11+L19+L27</f>
        <v>14898772</v>
      </c>
      <c r="M35" s="132"/>
      <c r="N35" s="132">
        <f>+N11+N19+N27</f>
        <v>0</v>
      </c>
      <c r="O35" s="136"/>
      <c r="P35" s="134">
        <f t="shared" si="5"/>
        <v>14898772</v>
      </c>
      <c r="Q35" s="56"/>
      <c r="R35" s="53">
        <f t="shared" si="6"/>
        <v>-6542857</v>
      </c>
      <c r="S35" s="10"/>
      <c r="T35" s="11">
        <f t="shared" si="7"/>
        <v>-0.30514738409101283</v>
      </c>
      <c r="U35" s="10"/>
      <c r="V35" s="10"/>
    </row>
    <row r="36" spans="1:22" x14ac:dyDescent="0.25">
      <c r="A36" s="10"/>
      <c r="B36" s="10"/>
      <c r="C36" s="10" t="s">
        <v>40</v>
      </c>
      <c r="E36" s="10"/>
      <c r="F36" s="56">
        <f>+F12+F20+F28</f>
        <v>0</v>
      </c>
      <c r="G36" s="56"/>
      <c r="H36" s="56">
        <f t="shared" si="8"/>
        <v>24519153</v>
      </c>
      <c r="I36" s="56"/>
      <c r="J36" s="53">
        <f>F36+H36</f>
        <v>24519153</v>
      </c>
      <c r="K36" s="56"/>
      <c r="L36" s="132">
        <f>+L12+L20+L28</f>
        <v>47348500</v>
      </c>
      <c r="M36" s="132"/>
      <c r="N36" s="132">
        <f>+N12+N20+N28</f>
        <v>0</v>
      </c>
      <c r="O36" s="136"/>
      <c r="P36" s="134">
        <f t="shared" si="5"/>
        <v>47348500</v>
      </c>
      <c r="Q36" s="56"/>
      <c r="R36" s="53">
        <f t="shared" si="6"/>
        <v>22829347</v>
      </c>
      <c r="S36" s="10"/>
      <c r="T36" s="11">
        <f t="shared" si="7"/>
        <v>0.93108220336974945</v>
      </c>
      <c r="U36" s="10"/>
      <c r="V36" s="10"/>
    </row>
    <row r="37" spans="1:22" ht="19.899999999999999" customHeight="1" thickBot="1" x14ac:dyDescent="0.3">
      <c r="A37" s="10"/>
      <c r="B37" s="10"/>
      <c r="C37" s="113" t="s">
        <v>22</v>
      </c>
      <c r="E37" s="10"/>
      <c r="F37" s="58">
        <f>SUM(F32:F36)</f>
        <v>0</v>
      </c>
      <c r="G37" s="58"/>
      <c r="H37" s="58">
        <f>SUM(H31:H36)</f>
        <v>367044658</v>
      </c>
      <c r="I37" s="59"/>
      <c r="J37" s="58">
        <f t="shared" si="4"/>
        <v>367044658</v>
      </c>
      <c r="K37" s="60"/>
      <c r="L37" s="168">
        <f>SUM(L32:L36)</f>
        <v>358227935</v>
      </c>
      <c r="M37" s="168"/>
      <c r="N37" s="168">
        <f>SUM(N31:N36)</f>
        <v>0</v>
      </c>
      <c r="O37" s="59"/>
      <c r="P37" s="138">
        <f t="shared" si="5"/>
        <v>358227935</v>
      </c>
      <c r="Q37" s="60"/>
      <c r="R37" s="58">
        <f t="shared" si="6"/>
        <v>-8816723</v>
      </c>
      <c r="S37" s="19"/>
      <c r="T37" s="20">
        <f t="shared" si="7"/>
        <v>-2.402084544164651E-2</v>
      </c>
      <c r="U37" s="10"/>
      <c r="V37" s="10"/>
    </row>
    <row r="38" spans="1:22" ht="20.100000000000001" customHeight="1" thickTop="1" x14ac:dyDescent="0.25">
      <c r="A38" s="10"/>
      <c r="B38" s="10"/>
      <c r="C38" s="10"/>
      <c r="E38" s="10"/>
      <c r="F38" s="56"/>
      <c r="G38" s="53"/>
      <c r="H38" s="56"/>
      <c r="I38" s="53"/>
      <c r="J38" s="56"/>
      <c r="K38" s="56"/>
      <c r="L38" s="132"/>
      <c r="M38" s="131"/>
      <c r="N38" s="132"/>
      <c r="O38" s="134"/>
      <c r="P38" s="136"/>
      <c r="Q38" s="56"/>
      <c r="R38" s="56"/>
      <c r="S38" s="10"/>
      <c r="T38" s="10"/>
      <c r="U38" s="10"/>
      <c r="V38" s="10"/>
    </row>
    <row r="39" spans="1:22" ht="12.95" customHeight="1" x14ac:dyDescent="0.25">
      <c r="A39" s="6" t="s">
        <v>23</v>
      </c>
      <c r="B39" s="10"/>
      <c r="C39" s="10"/>
      <c r="E39" s="10"/>
      <c r="F39" s="53"/>
      <c r="G39" s="53"/>
      <c r="H39" s="53"/>
      <c r="I39" s="53"/>
      <c r="J39" s="53"/>
      <c r="K39" s="56"/>
      <c r="L39" s="131"/>
      <c r="M39" s="131"/>
      <c r="N39" s="131"/>
      <c r="O39" s="134"/>
      <c r="P39" s="134"/>
      <c r="Q39" s="56"/>
      <c r="R39" s="53"/>
      <c r="S39" s="10"/>
      <c r="T39" s="10"/>
      <c r="U39" s="10"/>
      <c r="V39" s="10"/>
    </row>
    <row r="40" spans="1:22" ht="15.95" customHeight="1" x14ac:dyDescent="0.25">
      <c r="A40" s="10"/>
      <c r="B40" s="10"/>
      <c r="C40" s="84" t="s">
        <v>55</v>
      </c>
      <c r="E40" s="10"/>
      <c r="F40" s="57"/>
      <c r="G40" s="57"/>
      <c r="H40" s="57">
        <f>+UH!I48+UHCL!H33+UHD!H30+UHV!H35+UHSA!H16</f>
        <v>248547519</v>
      </c>
      <c r="I40" s="57"/>
      <c r="J40" s="57">
        <f>F40+H40</f>
        <v>248547519</v>
      </c>
      <c r="K40" s="60"/>
      <c r="L40" s="130">
        <f>+UH!M48+UHCL!L33+UHD!L30+UHV!L35+UHSA!L16</f>
        <v>234933391</v>
      </c>
      <c r="M40" s="130"/>
      <c r="N40" s="130"/>
      <c r="O40" s="133"/>
      <c r="P40" s="133">
        <f>L40+N40</f>
        <v>234933391</v>
      </c>
      <c r="Q40" s="60"/>
      <c r="R40" s="57">
        <f>P40-J40</f>
        <v>-13614128</v>
      </c>
      <c r="S40" s="10"/>
      <c r="T40" s="11">
        <f>P40/J40-1</f>
        <v>-5.4774749129561817E-2</v>
      </c>
      <c r="U40" s="10"/>
      <c r="V40" s="10"/>
    </row>
    <row r="41" spans="1:22" s="100" customFormat="1" ht="15.95" hidden="1" customHeight="1" x14ac:dyDescent="0.25">
      <c r="A41" s="90"/>
      <c r="B41" s="90"/>
      <c r="C41" s="120" t="s">
        <v>59</v>
      </c>
      <c r="D41" s="90"/>
      <c r="E41" s="90"/>
      <c r="F41" s="75">
        <f>UH!G49+UHCL!F34+UHD!F31+UHV!F36</f>
        <v>0</v>
      </c>
      <c r="G41" s="75"/>
      <c r="H41" s="75">
        <f>UH!I49+UHCL!H34+UHD!H31+UHV!H36</f>
        <v>0</v>
      </c>
      <c r="I41" s="75"/>
      <c r="J41" s="78">
        <f t="shared" ref="J41:J47" si="9">F41+H41</f>
        <v>0</v>
      </c>
      <c r="K41" s="78"/>
      <c r="L41" s="131">
        <f>UH!M49+UHCL!L34+UHD!L31+UHV!L36</f>
        <v>0</v>
      </c>
      <c r="M41" s="131"/>
      <c r="N41" s="131">
        <f>UH!O49+UHCL!N34+UHD!N31+UHV!N36</f>
        <v>0</v>
      </c>
      <c r="O41" s="131"/>
      <c r="P41" s="132">
        <f t="shared" ref="P41" si="10">L41+N41</f>
        <v>0</v>
      </c>
      <c r="Q41" s="129"/>
      <c r="R41" s="56">
        <f t="shared" ref="R41:R45" si="11">P41-J41</f>
        <v>0</v>
      </c>
      <c r="S41" s="10"/>
      <c r="T41" s="11" t="e">
        <f t="shared" ref="T41:T47" si="12">P41/J41-1</f>
        <v>#DIV/0!</v>
      </c>
    </row>
    <row r="42" spans="1:22" ht="15.95" customHeight="1" x14ac:dyDescent="0.25">
      <c r="A42" s="10"/>
      <c r="B42" s="10"/>
      <c r="C42" s="123" t="s">
        <v>77</v>
      </c>
      <c r="D42" s="10"/>
      <c r="E42" s="10"/>
      <c r="F42" s="54">
        <f>SUM(F40:F41)</f>
        <v>0</v>
      </c>
      <c r="G42" s="54"/>
      <c r="H42" s="54">
        <f>SUM(H40:H41)</f>
        <v>248547519</v>
      </c>
      <c r="I42" s="54"/>
      <c r="J42" s="54">
        <f t="shared" si="9"/>
        <v>248547519</v>
      </c>
      <c r="K42" s="56"/>
      <c r="L42" s="171">
        <f>SUM(L40:L41)</f>
        <v>234933391</v>
      </c>
      <c r="M42" s="171"/>
      <c r="N42" s="171">
        <f>SUM(N40:N41)</f>
        <v>0</v>
      </c>
      <c r="O42" s="135"/>
      <c r="P42" s="135">
        <f>L42+N42</f>
        <v>234933391</v>
      </c>
      <c r="Q42" s="56"/>
      <c r="R42" s="54">
        <f t="shared" si="11"/>
        <v>-13614128</v>
      </c>
      <c r="S42" s="15"/>
      <c r="T42" s="16">
        <f t="shared" si="12"/>
        <v>-5.4774749129561817E-2</v>
      </c>
      <c r="U42" s="10"/>
      <c r="V42" s="10"/>
    </row>
    <row r="43" spans="1:22" ht="22.5" customHeight="1" x14ac:dyDescent="0.25">
      <c r="A43" s="10"/>
      <c r="B43" s="10"/>
      <c r="C43" s="10" t="s">
        <v>24</v>
      </c>
      <c r="D43" s="10"/>
      <c r="E43" s="10"/>
      <c r="F43" s="56"/>
      <c r="G43" s="53"/>
      <c r="H43" s="56">
        <f>+UH!I51+UHCL!H36+UHD!H33+UHV!H38</f>
        <v>17104414</v>
      </c>
      <c r="I43" s="53"/>
      <c r="J43" s="56">
        <f t="shared" si="9"/>
        <v>17104414</v>
      </c>
      <c r="K43" s="56"/>
      <c r="L43" s="132">
        <f>+UH!M51+UHCL!L36+UHD!L33+UHV!L38</f>
        <v>17229914</v>
      </c>
      <c r="M43" s="131"/>
      <c r="N43" s="132"/>
      <c r="O43" s="134"/>
      <c r="P43" s="136">
        <f t="shared" ref="P43:P47" si="13">L43+N43</f>
        <v>17229914</v>
      </c>
      <c r="Q43" s="56"/>
      <c r="R43" s="56">
        <f t="shared" si="11"/>
        <v>125500</v>
      </c>
      <c r="S43" s="10"/>
      <c r="T43" s="11">
        <f t="shared" si="12"/>
        <v>7.3372873224419877E-3</v>
      </c>
      <c r="U43" s="10"/>
      <c r="V43" s="10"/>
    </row>
    <row r="44" spans="1:22" ht="15.95" customHeight="1" x14ac:dyDescent="0.25">
      <c r="A44" s="10"/>
      <c r="B44" s="10"/>
      <c r="C44" s="10" t="s">
        <v>25</v>
      </c>
      <c r="D44" s="10"/>
      <c r="E44" s="10"/>
      <c r="F44" s="53"/>
      <c r="G44" s="53"/>
      <c r="H44" s="53">
        <f>+UH!I52+UHCL!H37+UHD!H34+UHV!H39</f>
        <v>101366536</v>
      </c>
      <c r="I44" s="53"/>
      <c r="J44" s="53">
        <f t="shared" si="9"/>
        <v>101366536</v>
      </c>
      <c r="K44" s="56"/>
      <c r="L44" s="131">
        <f>+UH!M52+UHCL!L37+UHD!L34+UHV!L39</f>
        <v>106064630</v>
      </c>
      <c r="M44" s="131"/>
      <c r="N44" s="131"/>
      <c r="O44" s="134"/>
      <c r="P44" s="134">
        <f t="shared" si="13"/>
        <v>106064630</v>
      </c>
      <c r="Q44" s="56"/>
      <c r="R44" s="53">
        <f t="shared" si="11"/>
        <v>4698094</v>
      </c>
      <c r="S44" s="10"/>
      <c r="T44" s="11">
        <f t="shared" si="12"/>
        <v>4.6347583585178542E-2</v>
      </c>
      <c r="U44" s="10"/>
      <c r="V44" s="10"/>
    </row>
    <row r="45" spans="1:22" ht="15.95" customHeight="1" x14ac:dyDescent="0.25">
      <c r="A45" s="10"/>
      <c r="B45" s="10"/>
      <c r="C45" s="7" t="s">
        <v>47</v>
      </c>
      <c r="D45" s="10"/>
      <c r="E45" s="10"/>
      <c r="F45" s="54">
        <f>SUBTOTAL(9,F43:F44)</f>
        <v>0</v>
      </c>
      <c r="G45" s="54"/>
      <c r="H45" s="54">
        <f>SUBTOTAL(9,H43:H44)</f>
        <v>118470950</v>
      </c>
      <c r="I45" s="54"/>
      <c r="J45" s="54">
        <f t="shared" si="9"/>
        <v>118470950</v>
      </c>
      <c r="K45" s="56"/>
      <c r="L45" s="171">
        <f>SUBTOTAL(9,L43:L44)</f>
        <v>123294544</v>
      </c>
      <c r="M45" s="171"/>
      <c r="N45" s="171">
        <f>SUBTOTAL(9,N43:N44)</f>
        <v>0</v>
      </c>
      <c r="O45" s="135"/>
      <c r="P45" s="135">
        <f t="shared" si="13"/>
        <v>123294544</v>
      </c>
      <c r="Q45" s="56"/>
      <c r="R45" s="54">
        <f t="shared" si="11"/>
        <v>4823594</v>
      </c>
      <c r="S45" s="15"/>
      <c r="T45" s="16">
        <f t="shared" si="12"/>
        <v>4.0715415888874062E-2</v>
      </c>
      <c r="U45" s="10"/>
      <c r="V45" s="10"/>
    </row>
    <row r="46" spans="1:22" ht="15.95" customHeight="1" x14ac:dyDescent="0.25">
      <c r="A46" s="10"/>
      <c r="B46" s="10"/>
      <c r="C46" s="84" t="s">
        <v>116</v>
      </c>
      <c r="D46" s="10"/>
      <c r="E46" s="10"/>
      <c r="F46" s="243"/>
      <c r="G46" s="243"/>
      <c r="H46" s="243">
        <v>26189</v>
      </c>
      <c r="I46" s="243"/>
      <c r="J46" s="53">
        <f>F46+H46</f>
        <v>26189</v>
      </c>
      <c r="K46" s="56"/>
      <c r="L46" s="244"/>
      <c r="M46" s="244"/>
      <c r="N46" s="244"/>
      <c r="O46" s="245"/>
      <c r="P46" s="245"/>
      <c r="Q46" s="56"/>
      <c r="R46" s="53">
        <f t="shared" ref="R46" si="14">P46-J46</f>
        <v>-26189</v>
      </c>
      <c r="S46" s="10"/>
      <c r="T46" s="174" t="s">
        <v>60</v>
      </c>
      <c r="U46" s="10"/>
      <c r="V46" s="10"/>
    </row>
    <row r="47" spans="1:22" ht="24" customHeight="1" thickBot="1" x14ac:dyDescent="0.3">
      <c r="A47" s="10"/>
      <c r="B47" s="10"/>
      <c r="C47" s="113" t="s">
        <v>22</v>
      </c>
      <c r="E47" s="10"/>
      <c r="F47" s="58">
        <f>SUM(F42:F44)</f>
        <v>0</v>
      </c>
      <c r="G47" s="58"/>
      <c r="H47" s="58">
        <f>SUM(H42:H44)+H46</f>
        <v>367044658</v>
      </c>
      <c r="I47" s="58"/>
      <c r="J47" s="58">
        <f t="shared" si="9"/>
        <v>367044658</v>
      </c>
      <c r="K47" s="60"/>
      <c r="L47" s="168">
        <f>SUM(L42:L44)</f>
        <v>358227935</v>
      </c>
      <c r="M47" s="168"/>
      <c r="N47" s="168">
        <f>SUM(N42:N44)</f>
        <v>0</v>
      </c>
      <c r="O47" s="138"/>
      <c r="P47" s="138">
        <f t="shared" si="13"/>
        <v>358227935</v>
      </c>
      <c r="Q47" s="60"/>
      <c r="R47" s="58">
        <f>P47-J47</f>
        <v>-8816723</v>
      </c>
      <c r="S47" s="19"/>
      <c r="T47" s="20">
        <f t="shared" si="12"/>
        <v>-2.402084544164651E-2</v>
      </c>
      <c r="U47" s="10"/>
      <c r="V47" s="10"/>
    </row>
    <row r="48" spans="1:22" ht="6.75" customHeight="1" thickTop="1" x14ac:dyDescent="0.25">
      <c r="A48" s="10"/>
      <c r="B48" s="10"/>
      <c r="C48" s="10"/>
      <c r="E48" s="10"/>
      <c r="F48" s="10"/>
      <c r="G48" s="10"/>
      <c r="H48" s="10"/>
      <c r="I48" s="10"/>
      <c r="J48" s="10"/>
      <c r="K48" s="14"/>
      <c r="L48" s="90"/>
      <c r="M48" s="90"/>
      <c r="N48" s="97"/>
      <c r="O48" s="10"/>
      <c r="P48" s="14"/>
      <c r="Q48" s="14"/>
      <c r="R48" s="14"/>
      <c r="S48" s="10"/>
      <c r="T48" s="11"/>
      <c r="U48" s="10"/>
      <c r="V48" s="10"/>
    </row>
    <row r="49" spans="1:22" ht="12.9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90"/>
      <c r="M49" s="90"/>
      <c r="N49" s="90"/>
      <c r="O49" s="10"/>
      <c r="P49" s="10"/>
      <c r="Q49" s="10"/>
      <c r="R49" s="10"/>
      <c r="S49" s="10"/>
      <c r="T49" s="10"/>
      <c r="U49" s="10"/>
      <c r="V49" s="10"/>
    </row>
    <row r="50" spans="1:22" ht="12.9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90"/>
      <c r="M50" s="90"/>
      <c r="N50" s="90"/>
      <c r="O50" s="10"/>
      <c r="P50" s="10"/>
      <c r="Q50" s="10"/>
      <c r="R50" s="10"/>
      <c r="S50" s="10"/>
      <c r="T50" s="10"/>
      <c r="U50" s="10"/>
      <c r="V50" s="10"/>
    </row>
    <row r="51" spans="1:22" ht="12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90"/>
      <c r="M51" s="90"/>
      <c r="N51" s="90"/>
      <c r="O51" s="10"/>
      <c r="P51" s="10"/>
      <c r="Q51" s="10"/>
      <c r="R51" s="10"/>
      <c r="S51" s="10"/>
      <c r="T51" s="10"/>
      <c r="U51" s="10"/>
      <c r="V51" s="10"/>
    </row>
    <row r="52" spans="1:22" ht="12.9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90"/>
      <c r="M52" s="90"/>
      <c r="N52" s="90"/>
      <c r="O52" s="10"/>
      <c r="P52" s="10"/>
      <c r="Q52" s="10"/>
      <c r="R52" s="10"/>
      <c r="S52" s="10"/>
      <c r="T52" s="10"/>
      <c r="U52" s="10"/>
      <c r="V52" s="10"/>
    </row>
    <row r="53" spans="1:22" ht="12.9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90"/>
      <c r="M53" s="90"/>
      <c r="N53" s="90"/>
      <c r="O53" s="10"/>
      <c r="P53" s="10"/>
      <c r="Q53" s="10"/>
      <c r="R53" s="10"/>
      <c r="S53" s="10"/>
      <c r="T53" s="10"/>
      <c r="U53" s="10"/>
      <c r="V53" s="10"/>
    </row>
    <row r="54" spans="1:22" ht="12.9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90"/>
      <c r="M54" s="90"/>
      <c r="N54" s="90"/>
      <c r="O54" s="10"/>
      <c r="P54" s="10"/>
      <c r="Q54" s="10"/>
      <c r="R54" s="10"/>
      <c r="S54" s="10"/>
      <c r="T54" s="10"/>
      <c r="U54" s="10"/>
      <c r="V54" s="10"/>
    </row>
    <row r="55" spans="1:22" ht="12.9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90"/>
      <c r="M55" s="90"/>
      <c r="N55" s="90"/>
      <c r="O55" s="10"/>
      <c r="P55" s="10"/>
      <c r="Q55" s="10"/>
      <c r="R55" s="10"/>
      <c r="S55" s="10"/>
      <c r="T55" s="10"/>
      <c r="U55" s="10"/>
      <c r="V55" s="10"/>
    </row>
    <row r="56" spans="1:22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90"/>
      <c r="M56" s="90"/>
      <c r="N56" s="90"/>
      <c r="O56" s="10"/>
      <c r="P56" s="10"/>
      <c r="Q56" s="10"/>
      <c r="R56" s="10"/>
      <c r="S56" s="10"/>
      <c r="T56" s="10"/>
      <c r="U56" s="10"/>
      <c r="V56" s="10"/>
    </row>
    <row r="57" spans="1:22" ht="12.9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90"/>
      <c r="M57" s="90"/>
      <c r="N57" s="90"/>
      <c r="O57" s="10"/>
      <c r="P57" s="10"/>
      <c r="Q57" s="10"/>
      <c r="R57" s="10"/>
      <c r="S57" s="10"/>
      <c r="T57" s="10"/>
      <c r="U57" s="10"/>
      <c r="V57" s="10"/>
    </row>
    <row r="58" spans="1:2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90"/>
      <c r="M58" s="90"/>
      <c r="N58" s="90"/>
      <c r="O58" s="10"/>
      <c r="P58" s="10"/>
      <c r="Q58" s="10"/>
      <c r="R58" s="10"/>
      <c r="S58" s="10"/>
      <c r="T58" s="10"/>
      <c r="U58" s="10"/>
      <c r="V58" s="10"/>
    </row>
    <row r="59" spans="1:2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90"/>
      <c r="M59" s="90"/>
      <c r="N59" s="90"/>
      <c r="O59" s="10"/>
      <c r="P59" s="10"/>
      <c r="Q59" s="10"/>
      <c r="R59" s="10"/>
      <c r="S59" s="10"/>
      <c r="T59" s="10"/>
      <c r="U59" s="10"/>
      <c r="V59" s="10"/>
    </row>
    <row r="60" spans="1:2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90"/>
      <c r="M60" s="90"/>
      <c r="N60" s="90"/>
      <c r="O60" s="10"/>
      <c r="P60" s="10"/>
      <c r="Q60" s="10"/>
      <c r="R60" s="10"/>
      <c r="S60" s="10"/>
      <c r="T60" s="10"/>
      <c r="U60" s="10"/>
      <c r="V60" s="10"/>
    </row>
    <row r="61" spans="1:22" ht="12.9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90"/>
      <c r="M61" s="90"/>
      <c r="N61" s="90"/>
      <c r="O61" s="10"/>
      <c r="P61" s="10"/>
      <c r="Q61" s="10"/>
      <c r="R61" s="10"/>
      <c r="S61" s="10"/>
      <c r="T61" s="10"/>
      <c r="U61" s="10"/>
      <c r="V61" s="10"/>
    </row>
    <row r="62" spans="1:2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90"/>
      <c r="M62" s="90"/>
      <c r="N62" s="90"/>
      <c r="O62" s="10"/>
      <c r="P62" s="10"/>
      <c r="Q62" s="10"/>
      <c r="R62" s="10"/>
      <c r="S62" s="10"/>
      <c r="T62" s="10"/>
      <c r="U62" s="10"/>
      <c r="V62" s="10"/>
    </row>
    <row r="63" spans="1:2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90"/>
      <c r="M63" s="90"/>
      <c r="N63" s="90"/>
      <c r="O63" s="10"/>
      <c r="P63" s="10"/>
      <c r="Q63" s="10"/>
      <c r="R63" s="10"/>
      <c r="S63" s="10"/>
      <c r="T63" s="10"/>
      <c r="U63" s="10"/>
      <c r="V63" s="10"/>
    </row>
    <row r="64" spans="1:2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0"/>
      <c r="M64" s="90"/>
      <c r="N64" s="90"/>
      <c r="O64" s="10"/>
      <c r="P64" s="10"/>
      <c r="Q64" s="10"/>
      <c r="R64" s="10"/>
      <c r="S64" s="10"/>
      <c r="T64" s="10"/>
      <c r="U64" s="10"/>
      <c r="V64" s="10"/>
    </row>
    <row r="65" spans="1:22" ht="12.95" customHeight="1" x14ac:dyDescent="0.25">
      <c r="A65" s="10"/>
      <c r="B65" s="10"/>
      <c r="C65" s="10"/>
      <c r="D65" s="10"/>
      <c r="E65" s="10"/>
      <c r="F65" s="8"/>
      <c r="G65" s="8"/>
      <c r="H65" s="8"/>
      <c r="I65" s="8"/>
      <c r="J65" s="8"/>
      <c r="K65" s="8"/>
      <c r="L65" s="98"/>
      <c r="M65" s="98"/>
      <c r="N65" s="98"/>
      <c r="O65" s="8"/>
      <c r="P65" s="8"/>
      <c r="Q65" s="8"/>
      <c r="R65" s="10"/>
      <c r="S65" s="10"/>
      <c r="T65" s="10"/>
      <c r="U65" s="10"/>
      <c r="V65" s="10"/>
    </row>
    <row r="66" spans="1:2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90"/>
      <c r="M66" s="90"/>
      <c r="N66" s="90"/>
      <c r="O66" s="10"/>
      <c r="P66" s="10"/>
      <c r="Q66" s="10"/>
      <c r="R66" s="10"/>
      <c r="S66" s="10"/>
      <c r="T66" s="10"/>
      <c r="U66" s="10"/>
      <c r="V66" s="10"/>
    </row>
    <row r="67" spans="1:2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90"/>
      <c r="M67" s="90"/>
      <c r="N67" s="90"/>
      <c r="O67" s="10"/>
      <c r="P67" s="10"/>
      <c r="Q67" s="10"/>
      <c r="R67" s="10"/>
      <c r="S67" s="10"/>
      <c r="T67" s="10"/>
      <c r="U67" s="10"/>
      <c r="V67" s="10"/>
    </row>
    <row r="68" spans="1:2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90"/>
      <c r="M68" s="90"/>
      <c r="N68" s="90"/>
      <c r="O68" s="10"/>
      <c r="P68" s="10"/>
      <c r="Q68" s="10"/>
      <c r="R68" s="10"/>
      <c r="S68" s="10"/>
      <c r="T68" s="10"/>
      <c r="U68" s="10"/>
      <c r="V68" s="10"/>
    </row>
    <row r="69" spans="1:2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0"/>
      <c r="M69" s="90"/>
      <c r="N69" s="90"/>
      <c r="O69" s="10"/>
      <c r="P69" s="10"/>
      <c r="Q69" s="10"/>
      <c r="R69" s="10"/>
      <c r="S69" s="10"/>
      <c r="T69" s="10"/>
      <c r="U69" s="10"/>
      <c r="V69" s="10"/>
    </row>
    <row r="70" spans="1:2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90"/>
      <c r="M70" s="90"/>
      <c r="N70" s="90"/>
      <c r="O70" s="10"/>
      <c r="P70" s="10"/>
      <c r="Q70" s="10"/>
      <c r="R70" s="10"/>
      <c r="S70" s="10"/>
      <c r="T70" s="10"/>
      <c r="U70" s="10"/>
      <c r="V70" s="10"/>
    </row>
    <row r="71" spans="1:2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90"/>
      <c r="M71" s="90"/>
      <c r="N71" s="90"/>
      <c r="O71" s="10"/>
      <c r="P71" s="10"/>
      <c r="Q71" s="10"/>
      <c r="R71" s="10"/>
      <c r="S71" s="10"/>
      <c r="T71" s="10"/>
      <c r="U71" s="10"/>
      <c r="V71" s="10"/>
    </row>
    <row r="72" spans="1:2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90"/>
      <c r="M72" s="90"/>
      <c r="N72" s="90"/>
      <c r="O72" s="10"/>
      <c r="P72" s="10"/>
      <c r="Q72" s="10"/>
      <c r="R72" s="10"/>
      <c r="S72" s="10"/>
      <c r="T72" s="10"/>
      <c r="U72" s="10"/>
      <c r="V72" s="10"/>
    </row>
    <row r="73" spans="1:2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90"/>
      <c r="M73" s="90"/>
      <c r="N73" s="90"/>
      <c r="O73" s="10"/>
      <c r="P73" s="10"/>
      <c r="Q73" s="10"/>
      <c r="R73" s="10"/>
      <c r="S73" s="10"/>
      <c r="T73" s="10"/>
      <c r="U73" s="10"/>
      <c r="V73" s="10"/>
    </row>
    <row r="74" spans="1:2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90"/>
      <c r="M74" s="90"/>
      <c r="N74" s="90"/>
      <c r="O74" s="10"/>
      <c r="P74" s="10"/>
      <c r="Q74" s="10"/>
      <c r="R74" s="10"/>
      <c r="S74" s="10"/>
      <c r="T74" s="10"/>
      <c r="U74" s="10"/>
      <c r="V74" s="10"/>
    </row>
    <row r="75" spans="1:2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90"/>
      <c r="M75" s="90"/>
      <c r="N75" s="90"/>
      <c r="O75" s="10"/>
      <c r="P75" s="10"/>
      <c r="Q75" s="10"/>
      <c r="R75" s="10"/>
      <c r="S75" s="10"/>
      <c r="T75" s="10"/>
      <c r="U75" s="10"/>
      <c r="V75" s="10"/>
    </row>
    <row r="76" spans="1:2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90"/>
      <c r="M76" s="90"/>
      <c r="N76" s="90"/>
      <c r="O76" s="10"/>
      <c r="P76" s="10"/>
      <c r="Q76" s="10"/>
      <c r="R76" s="10"/>
      <c r="S76" s="10"/>
      <c r="T76" s="10"/>
      <c r="U76" s="10"/>
      <c r="V76" s="10"/>
    </row>
    <row r="77" spans="1:2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90"/>
      <c r="M77" s="90"/>
      <c r="N77" s="90"/>
      <c r="O77" s="10"/>
      <c r="P77" s="10"/>
      <c r="Q77" s="10"/>
      <c r="R77" s="10"/>
      <c r="S77" s="10"/>
      <c r="T77" s="10"/>
      <c r="U77" s="10"/>
      <c r="V77" s="10"/>
    </row>
    <row r="78" spans="1:2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90"/>
      <c r="M78" s="90"/>
      <c r="N78" s="90"/>
      <c r="O78" s="10"/>
      <c r="P78" s="10"/>
      <c r="Q78" s="10"/>
      <c r="R78" s="10"/>
      <c r="S78" s="10"/>
      <c r="T78" s="10"/>
      <c r="U78" s="10"/>
      <c r="V78" s="10"/>
    </row>
    <row r="79" spans="1:22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90"/>
      <c r="M79" s="90"/>
      <c r="N79" s="90"/>
      <c r="O79" s="10"/>
      <c r="P79" s="10"/>
      <c r="Q79" s="10"/>
      <c r="R79" s="10"/>
      <c r="S79" s="10"/>
      <c r="T79" s="10"/>
      <c r="U79" s="10"/>
      <c r="V79" s="10"/>
    </row>
    <row r="80" spans="1:22" ht="15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101"/>
      <c r="M80" s="101"/>
      <c r="N80" s="101"/>
      <c r="O80" s="24"/>
      <c r="P80" s="24"/>
      <c r="Q80" s="24"/>
      <c r="R80" s="24"/>
      <c r="S80" s="24"/>
      <c r="T80" s="24"/>
      <c r="U80" s="24"/>
      <c r="V80" s="24"/>
    </row>
    <row r="81" spans="1:2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90"/>
      <c r="M81" s="90"/>
      <c r="N81" s="90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90"/>
      <c r="M82" s="90"/>
      <c r="N82" s="90"/>
      <c r="O82" s="10"/>
      <c r="P82" s="10"/>
      <c r="Q82" s="10"/>
      <c r="R82" s="10"/>
      <c r="S82" s="10"/>
      <c r="T82" s="10"/>
      <c r="U82" s="10"/>
      <c r="V82" s="10"/>
    </row>
    <row r="83" spans="1:22" ht="1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90"/>
      <c r="M83" s="90"/>
      <c r="N83" s="90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90"/>
      <c r="M84" s="90"/>
      <c r="N84" s="90"/>
      <c r="O84" s="10"/>
      <c r="P84" s="10"/>
      <c r="Q84" s="10"/>
      <c r="R84" s="10"/>
      <c r="S84" s="10"/>
      <c r="T84" s="10"/>
      <c r="U84" s="10"/>
      <c r="V84" s="10"/>
    </row>
    <row r="85" spans="1:2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90"/>
      <c r="M85" s="90"/>
      <c r="N85" s="90"/>
      <c r="O85" s="10"/>
      <c r="P85" s="10"/>
      <c r="Q85" s="10"/>
      <c r="R85" s="10"/>
      <c r="S85" s="10"/>
      <c r="T85" s="10"/>
      <c r="U85" s="10"/>
      <c r="V85" s="10"/>
    </row>
    <row r="86" spans="1:2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90"/>
      <c r="M86" s="90"/>
      <c r="N86" s="90"/>
      <c r="O86" s="10"/>
      <c r="P86" s="10"/>
      <c r="Q86" s="10"/>
      <c r="R86" s="10"/>
      <c r="S86" s="10"/>
      <c r="T86" s="10"/>
      <c r="U86" s="10"/>
      <c r="V86" s="10"/>
    </row>
    <row r="87" spans="1:2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90"/>
      <c r="M87" s="90"/>
      <c r="N87" s="90"/>
      <c r="O87" s="10"/>
      <c r="P87" s="10"/>
      <c r="Q87" s="10"/>
      <c r="R87" s="10"/>
      <c r="S87" s="10"/>
      <c r="T87" s="10"/>
      <c r="U87" s="10"/>
      <c r="V87" s="10"/>
    </row>
    <row r="88" spans="1:2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90"/>
      <c r="M88" s="90"/>
      <c r="N88" s="90"/>
      <c r="O88" s="10"/>
      <c r="P88" s="10"/>
      <c r="Q88" s="10"/>
      <c r="R88" s="10"/>
      <c r="S88" s="10"/>
      <c r="T88" s="10"/>
      <c r="U88" s="10"/>
      <c r="V88" s="10"/>
    </row>
    <row r="89" spans="1:2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90"/>
      <c r="M89" s="90"/>
      <c r="N89" s="90"/>
      <c r="O89" s="10"/>
      <c r="P89" s="10"/>
      <c r="Q89" s="10"/>
      <c r="R89" s="10"/>
      <c r="S89" s="10"/>
      <c r="T89" s="10"/>
      <c r="U89" s="10"/>
      <c r="V89" s="10"/>
    </row>
    <row r="90" spans="1:22" ht="12.9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90"/>
      <c r="M90" s="90"/>
      <c r="N90" s="90"/>
      <c r="O90" s="10"/>
      <c r="P90" s="10"/>
      <c r="Q90" s="10"/>
      <c r="R90" s="10"/>
      <c r="S90" s="10"/>
      <c r="T90" s="10"/>
      <c r="U90" s="10"/>
      <c r="V90" s="10"/>
    </row>
    <row r="91" spans="1:2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90"/>
      <c r="M91" s="90"/>
      <c r="N91" s="90"/>
      <c r="O91" s="10"/>
      <c r="P91" s="10"/>
      <c r="Q91" s="10"/>
      <c r="R91" s="10"/>
      <c r="S91" s="10"/>
      <c r="T91" s="10"/>
      <c r="U91" s="10"/>
      <c r="V91" s="10"/>
    </row>
    <row r="92" spans="1:2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90"/>
      <c r="M92" s="90"/>
      <c r="N92" s="90"/>
      <c r="O92" s="10"/>
      <c r="P92" s="10"/>
      <c r="Q92" s="10"/>
      <c r="R92" s="10"/>
      <c r="S92" s="10"/>
      <c r="T92" s="10"/>
      <c r="U92" s="10"/>
      <c r="V92" s="10"/>
    </row>
    <row r="93" spans="1:2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90"/>
      <c r="M93" s="90"/>
      <c r="N93" s="90"/>
      <c r="O93" s="10"/>
      <c r="P93" s="10"/>
      <c r="Q93" s="10"/>
      <c r="R93" s="10"/>
      <c r="S93" s="10"/>
      <c r="T93" s="10"/>
      <c r="U93" s="10"/>
      <c r="V93" s="10"/>
    </row>
    <row r="94" spans="1:2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90"/>
      <c r="M94" s="90"/>
      <c r="N94" s="90"/>
      <c r="O94" s="10"/>
      <c r="P94" s="10"/>
      <c r="Q94" s="10"/>
      <c r="R94" s="10"/>
      <c r="S94" s="10"/>
      <c r="T94" s="10"/>
      <c r="U94" s="10"/>
      <c r="V94" s="10"/>
    </row>
    <row r="95" spans="1:22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90"/>
      <c r="M95" s="90"/>
      <c r="N95" s="90"/>
      <c r="O95" s="10"/>
      <c r="P95" s="10"/>
      <c r="Q95" s="10"/>
      <c r="R95" s="10"/>
      <c r="S95" s="10"/>
      <c r="T95" s="10"/>
      <c r="U95" s="10"/>
      <c r="V95" s="10"/>
    </row>
    <row r="96" spans="1:22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90"/>
      <c r="M96" s="90"/>
      <c r="N96" s="90"/>
      <c r="O96" s="10"/>
      <c r="P96" s="10"/>
      <c r="Q96" s="10"/>
      <c r="R96" s="10"/>
      <c r="S96" s="10"/>
      <c r="T96" s="10"/>
      <c r="U96" s="10"/>
      <c r="V96" s="10"/>
    </row>
    <row r="97" spans="1:22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90"/>
      <c r="M97" s="90"/>
      <c r="N97" s="90"/>
      <c r="O97" s="10"/>
      <c r="P97" s="10"/>
      <c r="Q97" s="10"/>
      <c r="R97" s="10"/>
      <c r="S97" s="10"/>
      <c r="T97" s="10"/>
      <c r="U97" s="10"/>
      <c r="V97" s="10"/>
    </row>
    <row r="98" spans="1:22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90"/>
      <c r="M98" s="90"/>
      <c r="N98" s="90"/>
      <c r="O98" s="10"/>
      <c r="P98" s="10"/>
      <c r="Q98" s="10"/>
      <c r="R98" s="10"/>
      <c r="S98" s="10"/>
      <c r="T98" s="10"/>
      <c r="U98" s="10"/>
      <c r="V98" s="10"/>
    </row>
    <row r="99" spans="1:22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0"/>
      <c r="M99" s="90"/>
      <c r="N99" s="90"/>
      <c r="O99" s="10"/>
      <c r="P99" s="10"/>
      <c r="Q99" s="10"/>
      <c r="R99" s="10"/>
      <c r="S99" s="10"/>
      <c r="T99" s="10"/>
      <c r="U99" s="10"/>
      <c r="V99" s="10"/>
    </row>
    <row r="100" spans="1:2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90"/>
      <c r="M100" s="90"/>
      <c r="N100" s="90"/>
      <c r="O100" s="10"/>
      <c r="P100" s="10"/>
      <c r="Q100" s="10"/>
      <c r="R100" s="10"/>
      <c r="S100" s="10"/>
      <c r="T100" s="10"/>
      <c r="U100" s="10"/>
      <c r="V100" s="10"/>
    </row>
    <row r="101" spans="1:2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90"/>
      <c r="M101" s="90"/>
      <c r="N101" s="90"/>
      <c r="O101" s="10"/>
      <c r="P101" s="10"/>
      <c r="Q101" s="10"/>
      <c r="R101" s="10"/>
      <c r="S101" s="10"/>
      <c r="T101" s="10"/>
      <c r="U101" s="10"/>
      <c r="V101" s="10"/>
    </row>
    <row r="102" spans="1:2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90"/>
      <c r="M102" s="90"/>
      <c r="N102" s="90"/>
      <c r="O102" s="10"/>
      <c r="P102" s="10"/>
      <c r="Q102" s="10"/>
      <c r="R102" s="10"/>
      <c r="S102" s="10"/>
      <c r="T102" s="10"/>
      <c r="U102" s="10"/>
      <c r="V102" s="10"/>
    </row>
    <row r="103" spans="1:2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90"/>
      <c r="M103" s="90"/>
      <c r="N103" s="90"/>
      <c r="O103" s="10"/>
      <c r="P103" s="10"/>
      <c r="Q103" s="10"/>
      <c r="R103" s="10"/>
      <c r="S103" s="10"/>
      <c r="T103" s="10"/>
      <c r="U103" s="10"/>
      <c r="V103" s="10"/>
    </row>
    <row r="104" spans="1:2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90"/>
      <c r="M104" s="90"/>
      <c r="N104" s="90"/>
      <c r="O104" s="10"/>
      <c r="P104" s="10"/>
      <c r="Q104" s="10"/>
      <c r="R104" s="10"/>
      <c r="S104" s="10"/>
      <c r="T104" s="10"/>
      <c r="U104" s="10"/>
      <c r="V104" s="10"/>
    </row>
    <row r="105" spans="1:22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90"/>
      <c r="M105" s="90"/>
      <c r="N105" s="90"/>
      <c r="O105" s="10"/>
      <c r="P105" s="10"/>
      <c r="Q105" s="10"/>
      <c r="R105" s="10"/>
      <c r="S105" s="10"/>
      <c r="T105" s="10"/>
      <c r="U105" s="10"/>
      <c r="V105" s="10"/>
    </row>
    <row r="106" spans="1:22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90"/>
      <c r="M106" s="90"/>
      <c r="N106" s="90"/>
      <c r="O106" s="10"/>
      <c r="P106" s="10"/>
      <c r="Q106" s="10"/>
      <c r="R106" s="10"/>
      <c r="S106" s="10"/>
      <c r="T106" s="10"/>
      <c r="U106" s="10"/>
      <c r="V106" s="10"/>
    </row>
    <row r="107" spans="1:22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90"/>
      <c r="M107" s="90"/>
      <c r="N107" s="90"/>
      <c r="O107" s="10"/>
      <c r="P107" s="10"/>
      <c r="Q107" s="10"/>
      <c r="R107" s="10"/>
      <c r="S107" s="10"/>
      <c r="T107" s="10"/>
      <c r="U107" s="10"/>
      <c r="V107" s="10"/>
    </row>
    <row r="108" spans="1:22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90"/>
      <c r="M108" s="90"/>
      <c r="N108" s="90"/>
      <c r="O108" s="10"/>
      <c r="P108" s="10"/>
      <c r="Q108" s="10"/>
      <c r="R108" s="10"/>
      <c r="S108" s="10"/>
      <c r="T108" s="10"/>
      <c r="U108" s="10"/>
      <c r="V108" s="10"/>
    </row>
    <row r="109" spans="1:22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90"/>
      <c r="M109" s="90"/>
      <c r="N109" s="90"/>
      <c r="O109" s="10"/>
      <c r="P109" s="10"/>
      <c r="Q109" s="10"/>
      <c r="R109" s="10"/>
      <c r="S109" s="10"/>
      <c r="T109" s="10"/>
      <c r="U109" s="10"/>
      <c r="V109" s="10"/>
    </row>
    <row r="110" spans="1:2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90"/>
      <c r="M110" s="90"/>
      <c r="N110" s="90"/>
      <c r="O110" s="10"/>
      <c r="P110" s="10"/>
      <c r="Q110" s="10"/>
      <c r="R110" s="10"/>
      <c r="S110" s="10"/>
      <c r="T110" s="10"/>
      <c r="U110" s="10"/>
      <c r="V110" s="10"/>
    </row>
    <row r="111" spans="1:2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90"/>
      <c r="M111" s="90"/>
      <c r="N111" s="90"/>
      <c r="O111" s="10"/>
      <c r="P111" s="10"/>
      <c r="Q111" s="10"/>
      <c r="R111" s="10"/>
      <c r="S111" s="10"/>
      <c r="T111" s="10"/>
      <c r="U111" s="10"/>
      <c r="V111" s="10"/>
    </row>
    <row r="112" spans="1:2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90"/>
      <c r="M112" s="90"/>
      <c r="N112" s="90"/>
      <c r="O112" s="10"/>
      <c r="P112" s="10"/>
      <c r="Q112" s="10"/>
      <c r="R112" s="10"/>
      <c r="S112" s="10"/>
      <c r="T112" s="10"/>
      <c r="U112" s="10"/>
      <c r="V112" s="10"/>
    </row>
    <row r="113" spans="1:2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90"/>
      <c r="M113" s="90"/>
      <c r="N113" s="90"/>
      <c r="O113" s="10"/>
      <c r="P113" s="10"/>
      <c r="Q113" s="10"/>
      <c r="R113" s="10"/>
      <c r="S113" s="10"/>
      <c r="T113" s="10"/>
      <c r="U113" s="10"/>
      <c r="V113" s="10"/>
    </row>
    <row r="114" spans="1:2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90"/>
      <c r="M114" s="90"/>
      <c r="N114" s="90"/>
      <c r="O114" s="10"/>
      <c r="P114" s="10"/>
      <c r="Q114" s="10"/>
      <c r="R114" s="10"/>
      <c r="S114" s="10"/>
      <c r="T114" s="10"/>
      <c r="U114" s="10"/>
      <c r="V114" s="10"/>
    </row>
    <row r="115" spans="1:2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90"/>
      <c r="M115" s="90"/>
      <c r="N115" s="90"/>
      <c r="O115" s="10"/>
      <c r="P115" s="10"/>
      <c r="Q115" s="10"/>
      <c r="R115" s="10"/>
      <c r="S115" s="10"/>
      <c r="T115" s="10"/>
      <c r="U115" s="10"/>
      <c r="V115" s="10"/>
    </row>
    <row r="116" spans="1:2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90"/>
      <c r="M116" s="90"/>
      <c r="N116" s="90"/>
      <c r="O116" s="10"/>
      <c r="P116" s="10"/>
      <c r="Q116" s="10"/>
      <c r="R116" s="10"/>
      <c r="S116" s="10"/>
      <c r="T116" s="10"/>
      <c r="U116" s="10"/>
      <c r="V116" s="10"/>
    </row>
    <row r="117" spans="1:2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90"/>
      <c r="M117" s="90"/>
      <c r="N117" s="90"/>
      <c r="O117" s="10"/>
      <c r="P117" s="10"/>
      <c r="Q117" s="10"/>
      <c r="R117" s="10"/>
      <c r="S117" s="10"/>
      <c r="T117" s="10"/>
      <c r="U117" s="10"/>
      <c r="V117" s="10"/>
    </row>
    <row r="118" spans="1:2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90"/>
      <c r="M118" s="90"/>
      <c r="N118" s="90"/>
      <c r="O118" s="10"/>
      <c r="P118" s="10"/>
      <c r="Q118" s="10"/>
      <c r="R118" s="10"/>
      <c r="S118" s="10"/>
      <c r="T118" s="10"/>
      <c r="U118" s="10"/>
      <c r="V118" s="10"/>
    </row>
    <row r="119" spans="1:2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90"/>
      <c r="M119" s="90"/>
      <c r="N119" s="90"/>
      <c r="O119" s="10"/>
      <c r="P119" s="10"/>
      <c r="Q119" s="10"/>
      <c r="R119" s="10"/>
      <c r="S119" s="10"/>
      <c r="T119" s="10"/>
      <c r="U119" s="10"/>
      <c r="V119" s="10"/>
    </row>
    <row r="120" spans="1:2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90"/>
      <c r="M120" s="90"/>
      <c r="N120" s="90"/>
      <c r="O120" s="10"/>
      <c r="P120" s="10"/>
      <c r="Q120" s="10"/>
      <c r="R120" s="10"/>
      <c r="S120" s="10"/>
      <c r="T120" s="10"/>
      <c r="U120" s="10"/>
      <c r="V120" s="10"/>
    </row>
    <row r="121" spans="1:2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90"/>
      <c r="M121" s="90"/>
      <c r="N121" s="90"/>
      <c r="O121" s="10"/>
      <c r="P121" s="10"/>
      <c r="Q121" s="10"/>
      <c r="R121" s="10"/>
      <c r="S121" s="10"/>
      <c r="T121" s="10"/>
      <c r="U121" s="10"/>
      <c r="V121" s="10"/>
    </row>
    <row r="122" spans="1:22" ht="12.95" customHeight="1" x14ac:dyDescent="0.25">
      <c r="A122" s="10"/>
      <c r="B122" s="10"/>
      <c r="C122" s="10"/>
      <c r="D122" s="10"/>
      <c r="E122" s="10"/>
      <c r="F122" s="8"/>
      <c r="G122" s="8"/>
      <c r="H122" s="8"/>
      <c r="I122" s="8"/>
      <c r="J122" s="8"/>
      <c r="K122" s="8"/>
      <c r="L122" s="98"/>
      <c r="M122" s="98"/>
      <c r="N122" s="98"/>
      <c r="O122" s="8"/>
      <c r="P122" s="8"/>
      <c r="Q122" s="8"/>
      <c r="R122" s="10"/>
      <c r="S122" s="10"/>
      <c r="T122" s="10"/>
      <c r="U122" s="10"/>
      <c r="V122" s="10"/>
    </row>
    <row r="123" spans="1:2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90"/>
      <c r="M123" s="90"/>
      <c r="N123" s="90"/>
      <c r="O123" s="10"/>
      <c r="P123" s="10"/>
      <c r="Q123" s="10"/>
      <c r="R123" s="10"/>
      <c r="S123" s="10"/>
      <c r="T123" s="10"/>
      <c r="U123" s="10"/>
      <c r="V123" s="10"/>
    </row>
    <row r="124" spans="1:2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90"/>
      <c r="M124" s="90"/>
      <c r="N124" s="90"/>
      <c r="O124" s="10"/>
      <c r="P124" s="10"/>
      <c r="Q124" s="10"/>
      <c r="R124" s="10"/>
      <c r="S124" s="10"/>
      <c r="T124" s="10"/>
      <c r="U124" s="10"/>
      <c r="V124" s="10"/>
    </row>
    <row r="125" spans="1:2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90"/>
      <c r="M125" s="90"/>
      <c r="N125" s="90"/>
      <c r="O125" s="10"/>
      <c r="P125" s="10"/>
      <c r="Q125" s="10"/>
      <c r="R125" s="10"/>
      <c r="S125" s="10"/>
      <c r="T125" s="10"/>
      <c r="U125" s="10"/>
      <c r="V125" s="10"/>
    </row>
    <row r="126" spans="1:2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90"/>
      <c r="M126" s="90"/>
      <c r="N126" s="90"/>
      <c r="O126" s="10"/>
      <c r="P126" s="10"/>
      <c r="Q126" s="10"/>
      <c r="R126" s="10"/>
      <c r="S126" s="10"/>
      <c r="T126" s="10"/>
      <c r="U126" s="10"/>
      <c r="V126" s="10"/>
    </row>
    <row r="127" spans="1:2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90"/>
      <c r="M127" s="90"/>
      <c r="N127" s="90"/>
      <c r="O127" s="10"/>
      <c r="P127" s="10"/>
      <c r="Q127" s="10"/>
      <c r="R127" s="10"/>
      <c r="S127" s="10"/>
      <c r="T127" s="10"/>
      <c r="U127" s="10"/>
      <c r="V127" s="10"/>
    </row>
    <row r="128" spans="1:22" ht="1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101"/>
      <c r="M128" s="101"/>
      <c r="N128" s="101"/>
      <c r="O128" s="24"/>
      <c r="P128" s="24"/>
      <c r="Q128" s="24"/>
      <c r="R128" s="24"/>
      <c r="S128" s="24"/>
      <c r="T128" s="24"/>
      <c r="U128" s="24"/>
      <c r="V128" s="24"/>
    </row>
    <row r="129" spans="1:22" ht="1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90"/>
      <c r="M129" s="90"/>
      <c r="N129" s="90"/>
      <c r="O129" s="10"/>
      <c r="P129" s="10"/>
      <c r="Q129" s="10"/>
      <c r="R129" s="10"/>
      <c r="S129" s="10"/>
      <c r="T129" s="10"/>
      <c r="U129" s="10"/>
      <c r="V129" s="10"/>
    </row>
    <row r="130" spans="1:22" ht="1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90"/>
      <c r="M130" s="90"/>
      <c r="N130" s="90"/>
      <c r="O130" s="10"/>
      <c r="P130" s="10"/>
      <c r="Q130" s="10"/>
      <c r="R130" s="10"/>
      <c r="S130" s="10"/>
      <c r="T130" s="10"/>
      <c r="U130" s="10"/>
      <c r="V130" s="10"/>
    </row>
    <row r="131" spans="1:2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90"/>
      <c r="M131" s="90"/>
      <c r="N131" s="90"/>
      <c r="O131" s="10"/>
      <c r="P131" s="10"/>
      <c r="Q131" s="10"/>
      <c r="R131" s="10"/>
      <c r="S131" s="10"/>
      <c r="T131" s="10"/>
      <c r="U131" s="10"/>
      <c r="V131" s="10"/>
    </row>
    <row r="132" spans="1:2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90"/>
      <c r="M132" s="90"/>
      <c r="N132" s="90"/>
      <c r="O132" s="10"/>
      <c r="P132" s="10"/>
      <c r="Q132" s="10"/>
      <c r="R132" s="10"/>
      <c r="S132" s="10"/>
      <c r="T132" s="10"/>
      <c r="U132" s="10"/>
      <c r="V132" s="10"/>
    </row>
    <row r="133" spans="1:2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90"/>
      <c r="M133" s="90"/>
      <c r="N133" s="90"/>
      <c r="O133" s="10"/>
      <c r="P133" s="10"/>
      <c r="Q133" s="10"/>
      <c r="R133" s="10"/>
      <c r="S133" s="10"/>
      <c r="T133" s="10"/>
      <c r="U133" s="10"/>
      <c r="V133" s="10"/>
    </row>
    <row r="134" spans="1:2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90"/>
      <c r="M134" s="90"/>
      <c r="N134" s="90"/>
      <c r="O134" s="10"/>
      <c r="P134" s="10"/>
      <c r="Q134" s="10"/>
      <c r="R134" s="10"/>
      <c r="S134" s="10"/>
      <c r="T134" s="10"/>
      <c r="U134" s="10"/>
      <c r="V134" s="10"/>
    </row>
    <row r="135" spans="1:2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90"/>
      <c r="M135" s="90"/>
      <c r="N135" s="90"/>
      <c r="O135" s="10"/>
      <c r="P135" s="10"/>
      <c r="Q135" s="10"/>
      <c r="R135" s="10"/>
      <c r="S135" s="10"/>
      <c r="T135" s="10"/>
      <c r="U135" s="10"/>
      <c r="V135" s="10"/>
    </row>
    <row r="136" spans="1:2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90"/>
      <c r="M136" s="90"/>
      <c r="N136" s="90"/>
      <c r="O136" s="10"/>
      <c r="P136" s="10"/>
      <c r="Q136" s="10"/>
      <c r="R136" s="10"/>
      <c r="S136" s="10"/>
      <c r="T136" s="10"/>
      <c r="U136" s="10"/>
      <c r="V136" s="10"/>
    </row>
    <row r="137" spans="1:22" ht="12.9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90"/>
      <c r="M137" s="90"/>
      <c r="N137" s="90"/>
      <c r="O137" s="10"/>
      <c r="P137" s="10"/>
      <c r="Q137" s="10"/>
      <c r="R137" s="10"/>
      <c r="S137" s="10"/>
      <c r="T137" s="10"/>
      <c r="U137" s="10"/>
      <c r="V137" s="10"/>
    </row>
    <row r="138" spans="1:2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90"/>
      <c r="M138" s="90"/>
      <c r="N138" s="90"/>
      <c r="O138" s="10"/>
      <c r="P138" s="10"/>
      <c r="Q138" s="10"/>
      <c r="R138" s="10"/>
      <c r="S138" s="10"/>
      <c r="T138" s="10"/>
      <c r="U138" s="10"/>
      <c r="V138" s="10"/>
    </row>
    <row r="139" spans="1:2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90"/>
      <c r="M139" s="90"/>
      <c r="N139" s="90"/>
      <c r="O139" s="10"/>
      <c r="P139" s="10"/>
      <c r="Q139" s="10"/>
      <c r="R139" s="10"/>
      <c r="S139" s="10"/>
      <c r="T139" s="10"/>
      <c r="U139" s="10"/>
      <c r="V139" s="10"/>
    </row>
    <row r="140" spans="1:2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90"/>
      <c r="M140" s="90"/>
      <c r="N140" s="90"/>
      <c r="O140" s="10"/>
      <c r="P140" s="10"/>
      <c r="Q140" s="10"/>
      <c r="R140" s="10"/>
      <c r="S140" s="10"/>
      <c r="T140" s="10"/>
      <c r="U140" s="10"/>
      <c r="V140" s="10"/>
    </row>
    <row r="141" spans="1:2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0"/>
      <c r="M141" s="90"/>
      <c r="N141" s="90"/>
      <c r="O141" s="10"/>
      <c r="P141" s="10"/>
      <c r="Q141" s="10"/>
      <c r="R141" s="10"/>
      <c r="S141" s="10"/>
      <c r="T141" s="10"/>
      <c r="U141" s="10"/>
      <c r="V141" s="10"/>
    </row>
    <row r="142" spans="1:2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90"/>
      <c r="M142" s="90"/>
      <c r="N142" s="90"/>
      <c r="O142" s="10"/>
      <c r="P142" s="10"/>
      <c r="Q142" s="10"/>
      <c r="R142" s="10"/>
      <c r="S142" s="10"/>
      <c r="T142" s="10"/>
      <c r="U142" s="10"/>
      <c r="V142" s="10"/>
    </row>
    <row r="143" spans="1:22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90"/>
      <c r="M143" s="90"/>
      <c r="N143" s="90"/>
      <c r="O143" s="10"/>
      <c r="P143" s="10"/>
      <c r="Q143" s="10"/>
      <c r="R143" s="10"/>
      <c r="S143" s="10"/>
      <c r="T143" s="10"/>
      <c r="U143" s="10"/>
      <c r="V143" s="10"/>
    </row>
    <row r="144" spans="1:22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90"/>
      <c r="M144" s="90"/>
      <c r="N144" s="90"/>
      <c r="O144" s="10"/>
      <c r="P144" s="10"/>
      <c r="Q144" s="10"/>
      <c r="R144" s="10"/>
      <c r="S144" s="10"/>
      <c r="T144" s="10"/>
      <c r="U144" s="10"/>
      <c r="V144" s="10"/>
    </row>
    <row r="145" spans="1:22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90"/>
      <c r="M145" s="90"/>
      <c r="N145" s="90"/>
      <c r="O145" s="10"/>
      <c r="P145" s="10"/>
      <c r="Q145" s="10"/>
      <c r="R145" s="10"/>
      <c r="S145" s="10"/>
      <c r="T145" s="10"/>
      <c r="U145" s="10"/>
      <c r="V145" s="10"/>
    </row>
    <row r="146" spans="1:22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90"/>
      <c r="M146" s="90"/>
      <c r="N146" s="90"/>
      <c r="O146" s="10"/>
      <c r="P146" s="10"/>
      <c r="Q146" s="10"/>
      <c r="R146" s="10"/>
      <c r="S146" s="10"/>
      <c r="T146" s="10"/>
      <c r="U146" s="10"/>
      <c r="V146" s="10"/>
    </row>
    <row r="147" spans="1:22" ht="12.9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90"/>
      <c r="M147" s="90"/>
      <c r="N147" s="90"/>
      <c r="O147" s="10"/>
      <c r="P147" s="10"/>
      <c r="Q147" s="10"/>
      <c r="R147" s="10"/>
      <c r="S147" s="10"/>
      <c r="T147" s="10"/>
      <c r="U147" s="10"/>
      <c r="V147" s="10"/>
    </row>
    <row r="148" spans="1:2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90"/>
      <c r="M148" s="90"/>
      <c r="N148" s="90"/>
      <c r="O148" s="10"/>
      <c r="P148" s="10"/>
      <c r="Q148" s="10"/>
      <c r="R148" s="10"/>
      <c r="S148" s="10"/>
      <c r="T148" s="10"/>
      <c r="U148" s="10"/>
      <c r="V148" s="10"/>
    </row>
    <row r="149" spans="1:2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90"/>
      <c r="M149" s="90"/>
      <c r="N149" s="90"/>
      <c r="O149" s="10"/>
      <c r="P149" s="10"/>
      <c r="Q149" s="10"/>
      <c r="R149" s="10"/>
      <c r="S149" s="10"/>
      <c r="T149" s="10"/>
      <c r="U149" s="10"/>
      <c r="V149" s="10"/>
    </row>
    <row r="150" spans="1:2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90"/>
      <c r="M150" s="90"/>
      <c r="N150" s="90"/>
      <c r="O150" s="10"/>
      <c r="P150" s="10"/>
      <c r="Q150" s="10"/>
      <c r="R150" s="10"/>
      <c r="S150" s="10"/>
      <c r="T150" s="10"/>
      <c r="U150" s="10"/>
      <c r="V150" s="10"/>
    </row>
    <row r="151" spans="1:2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90"/>
      <c r="M151" s="90"/>
      <c r="N151" s="90"/>
      <c r="O151" s="10"/>
      <c r="P151" s="10"/>
      <c r="Q151" s="10"/>
      <c r="R151" s="10"/>
      <c r="S151" s="10"/>
      <c r="T151" s="10"/>
      <c r="U151" s="10"/>
      <c r="V151" s="10"/>
    </row>
    <row r="152" spans="1:2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90"/>
      <c r="M152" s="90"/>
      <c r="N152" s="90"/>
      <c r="O152" s="10"/>
      <c r="P152" s="10"/>
      <c r="Q152" s="10"/>
      <c r="R152" s="10"/>
      <c r="S152" s="10"/>
      <c r="T152" s="10"/>
      <c r="U152" s="10"/>
      <c r="V152" s="10"/>
    </row>
    <row r="153" spans="1:22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90"/>
      <c r="M153" s="90"/>
      <c r="N153" s="90"/>
      <c r="O153" s="10"/>
      <c r="P153" s="10"/>
      <c r="Q153" s="10"/>
      <c r="R153" s="10"/>
      <c r="S153" s="10"/>
      <c r="T153" s="10"/>
      <c r="U153" s="10"/>
      <c r="V153" s="10"/>
    </row>
    <row r="154" spans="1:22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90"/>
      <c r="M154" s="90"/>
      <c r="N154" s="90"/>
      <c r="O154" s="10"/>
      <c r="P154" s="10"/>
      <c r="Q154" s="10"/>
      <c r="R154" s="10"/>
      <c r="S154" s="10"/>
      <c r="T154" s="10"/>
      <c r="U154" s="10"/>
      <c r="V154" s="10"/>
    </row>
    <row r="155" spans="1:22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90"/>
      <c r="M155" s="90"/>
      <c r="N155" s="90"/>
      <c r="O155" s="10"/>
      <c r="P155" s="10"/>
      <c r="Q155" s="10"/>
      <c r="R155" s="10"/>
      <c r="S155" s="10"/>
      <c r="T155" s="10"/>
      <c r="U155" s="10"/>
      <c r="V155" s="10"/>
    </row>
    <row r="156" spans="1:22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90"/>
      <c r="M156" s="90"/>
      <c r="N156" s="90"/>
      <c r="O156" s="10"/>
      <c r="P156" s="10"/>
      <c r="Q156" s="10"/>
      <c r="R156" s="10"/>
      <c r="S156" s="10"/>
      <c r="T156" s="10"/>
      <c r="U156" s="10"/>
      <c r="V156" s="10"/>
    </row>
    <row r="157" spans="1:22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90"/>
      <c r="M157" s="90"/>
      <c r="N157" s="90"/>
      <c r="O157" s="10"/>
      <c r="P157" s="10"/>
      <c r="Q157" s="10"/>
      <c r="R157" s="10"/>
      <c r="S157" s="10"/>
      <c r="T157" s="10"/>
      <c r="U157" s="10"/>
      <c r="V157" s="10"/>
    </row>
    <row r="158" spans="1:2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90"/>
      <c r="M158" s="90"/>
      <c r="N158" s="90"/>
      <c r="O158" s="10"/>
      <c r="P158" s="10"/>
      <c r="Q158" s="10"/>
      <c r="R158" s="10"/>
      <c r="S158" s="10"/>
      <c r="T158" s="10"/>
      <c r="U158" s="10"/>
      <c r="V158" s="10"/>
    </row>
    <row r="159" spans="1:2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90"/>
      <c r="M159" s="90"/>
      <c r="N159" s="90"/>
      <c r="O159" s="10"/>
      <c r="P159" s="10"/>
      <c r="Q159" s="10"/>
      <c r="R159" s="10"/>
      <c r="S159" s="10"/>
      <c r="T159" s="10"/>
      <c r="U159" s="10"/>
      <c r="V159" s="10"/>
    </row>
    <row r="160" spans="1:2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90"/>
      <c r="M160" s="90"/>
      <c r="N160" s="90"/>
      <c r="O160" s="10"/>
      <c r="P160" s="10"/>
      <c r="Q160" s="10"/>
      <c r="R160" s="10"/>
      <c r="S160" s="10"/>
      <c r="T160" s="10"/>
      <c r="U160" s="10"/>
      <c r="V160" s="10"/>
    </row>
    <row r="161" spans="1:2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90"/>
      <c r="M161" s="90"/>
      <c r="N161" s="90"/>
      <c r="O161" s="10"/>
      <c r="P161" s="10"/>
      <c r="Q161" s="10"/>
      <c r="R161" s="10"/>
      <c r="S161" s="10"/>
      <c r="T161" s="10"/>
      <c r="U161" s="10"/>
      <c r="V161" s="10"/>
    </row>
    <row r="162" spans="1:2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90"/>
      <c r="M162" s="90"/>
      <c r="N162" s="90"/>
      <c r="O162" s="10"/>
      <c r="P162" s="10"/>
      <c r="Q162" s="10"/>
      <c r="R162" s="10"/>
      <c r="S162" s="10"/>
      <c r="T162" s="10"/>
      <c r="U162" s="10"/>
      <c r="V162" s="10"/>
    </row>
    <row r="163" spans="1:2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90"/>
      <c r="M163" s="90"/>
      <c r="N163" s="90"/>
      <c r="O163" s="10"/>
      <c r="P163" s="10"/>
      <c r="Q163" s="10"/>
      <c r="R163" s="10"/>
      <c r="S163" s="10"/>
      <c r="T163" s="10"/>
      <c r="U163" s="10"/>
      <c r="V163" s="10"/>
    </row>
    <row r="164" spans="1:2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90"/>
      <c r="M164" s="90"/>
      <c r="N164" s="90"/>
      <c r="O164" s="10"/>
      <c r="P164" s="10"/>
      <c r="Q164" s="10"/>
      <c r="R164" s="10"/>
      <c r="S164" s="10"/>
      <c r="T164" s="10"/>
      <c r="U164" s="10"/>
      <c r="V164" s="10"/>
    </row>
    <row r="165" spans="1:2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90"/>
      <c r="M165" s="90"/>
      <c r="N165" s="90"/>
      <c r="O165" s="10"/>
      <c r="P165" s="10"/>
      <c r="Q165" s="10"/>
      <c r="R165" s="10"/>
      <c r="S165" s="10"/>
      <c r="T165" s="10"/>
      <c r="U165" s="10"/>
      <c r="V165" s="10"/>
    </row>
    <row r="166" spans="1:2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90"/>
      <c r="M166" s="90"/>
      <c r="N166" s="90"/>
      <c r="O166" s="10"/>
      <c r="P166" s="10"/>
      <c r="Q166" s="10"/>
      <c r="R166" s="10"/>
      <c r="S166" s="10"/>
      <c r="T166" s="10"/>
      <c r="U166" s="10"/>
      <c r="V166" s="10"/>
    </row>
    <row r="167" spans="1:2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90"/>
      <c r="M167" s="90"/>
      <c r="N167" s="90"/>
      <c r="O167" s="10"/>
      <c r="P167" s="10"/>
      <c r="Q167" s="10"/>
      <c r="R167" s="10"/>
      <c r="S167" s="10"/>
      <c r="T167" s="10"/>
      <c r="U167" s="10"/>
      <c r="V167" s="10"/>
    </row>
    <row r="168" spans="1:2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90"/>
      <c r="M168" s="90"/>
      <c r="N168" s="90"/>
      <c r="O168" s="10"/>
      <c r="P168" s="10"/>
      <c r="Q168" s="10"/>
      <c r="R168" s="10"/>
      <c r="S168" s="10"/>
      <c r="T168" s="10"/>
      <c r="U168" s="10"/>
      <c r="V168" s="10"/>
    </row>
    <row r="169" spans="1:2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90"/>
      <c r="M169" s="90"/>
      <c r="N169" s="90"/>
      <c r="O169" s="10"/>
      <c r="P169" s="10"/>
      <c r="Q169" s="10"/>
      <c r="R169" s="10"/>
      <c r="S169" s="10"/>
      <c r="T169" s="10"/>
      <c r="U169" s="10"/>
      <c r="V169" s="10"/>
    </row>
    <row r="170" spans="1:2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90"/>
      <c r="M170" s="90"/>
      <c r="N170" s="90"/>
      <c r="O170" s="10"/>
      <c r="P170" s="10"/>
      <c r="Q170" s="10"/>
      <c r="R170" s="10"/>
      <c r="S170" s="10"/>
      <c r="T170" s="10"/>
      <c r="U170" s="10"/>
      <c r="V170" s="10"/>
    </row>
    <row r="171" spans="1:2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90"/>
      <c r="M171" s="90"/>
      <c r="N171" s="90"/>
      <c r="O171" s="10"/>
      <c r="P171" s="10"/>
      <c r="Q171" s="10"/>
      <c r="R171" s="10"/>
      <c r="S171" s="10"/>
      <c r="T171" s="10"/>
      <c r="U171" s="10"/>
      <c r="V171" s="10"/>
    </row>
    <row r="172" spans="1:2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90"/>
      <c r="M172" s="90"/>
      <c r="N172" s="90"/>
      <c r="O172" s="10"/>
      <c r="P172" s="10"/>
      <c r="Q172" s="10"/>
      <c r="R172" s="10"/>
      <c r="S172" s="10"/>
      <c r="T172" s="10"/>
      <c r="U172" s="10"/>
      <c r="V172" s="10"/>
    </row>
    <row r="173" spans="1:2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90"/>
      <c r="M173" s="90"/>
      <c r="N173" s="90"/>
      <c r="O173" s="10"/>
      <c r="P173" s="10"/>
      <c r="Q173" s="10"/>
      <c r="R173" s="10"/>
      <c r="S173" s="10"/>
      <c r="T173" s="10"/>
      <c r="U173" s="10"/>
      <c r="V173" s="10"/>
    </row>
    <row r="174" spans="1:2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90"/>
      <c r="M174" s="90"/>
      <c r="N174" s="90"/>
      <c r="O174" s="10"/>
      <c r="P174" s="10"/>
      <c r="Q174" s="10"/>
      <c r="R174" s="10"/>
      <c r="S174" s="10"/>
      <c r="T174" s="10"/>
      <c r="U174" s="10"/>
      <c r="V174" s="10"/>
    </row>
    <row r="175" spans="1:2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90"/>
      <c r="M175" s="90"/>
      <c r="N175" s="90"/>
      <c r="O175" s="10"/>
      <c r="P175" s="10"/>
      <c r="Q175" s="10"/>
      <c r="R175" s="10"/>
      <c r="S175" s="10"/>
      <c r="T175" s="10"/>
      <c r="U175" s="10"/>
      <c r="V175" s="10"/>
    </row>
    <row r="176" spans="1:2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90"/>
      <c r="M176" s="90"/>
      <c r="N176" s="90"/>
      <c r="O176" s="10"/>
      <c r="P176" s="10"/>
      <c r="Q176" s="10"/>
      <c r="R176" s="10"/>
      <c r="S176" s="10"/>
      <c r="T176" s="10"/>
      <c r="U176" s="10"/>
      <c r="V176" s="10"/>
    </row>
    <row r="177" spans="1:2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90"/>
      <c r="M177" s="90"/>
      <c r="N177" s="90"/>
      <c r="O177" s="10"/>
      <c r="P177" s="10"/>
      <c r="Q177" s="10"/>
      <c r="R177" s="10"/>
      <c r="S177" s="10"/>
      <c r="T177" s="10"/>
      <c r="U177" s="10"/>
      <c r="V177" s="10"/>
    </row>
    <row r="178" spans="1:2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90"/>
      <c r="M178" s="90"/>
      <c r="N178" s="90"/>
      <c r="O178" s="10"/>
      <c r="P178" s="10"/>
      <c r="Q178" s="10"/>
      <c r="R178" s="10"/>
      <c r="S178" s="10"/>
      <c r="T178" s="10"/>
      <c r="U178" s="10"/>
      <c r="V178" s="10"/>
    </row>
    <row r="179" spans="1:2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90"/>
      <c r="M179" s="90"/>
      <c r="N179" s="90"/>
      <c r="O179" s="10"/>
      <c r="P179" s="10"/>
      <c r="Q179" s="10"/>
      <c r="R179" s="10"/>
      <c r="S179" s="10"/>
      <c r="T179" s="10"/>
      <c r="U179" s="10"/>
      <c r="V179" s="10"/>
    </row>
    <row r="180" spans="1:2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90"/>
      <c r="M180" s="90"/>
      <c r="N180" s="90"/>
      <c r="O180" s="10"/>
      <c r="P180" s="10"/>
      <c r="Q180" s="10"/>
      <c r="R180" s="10"/>
      <c r="S180" s="10"/>
      <c r="T180" s="10"/>
      <c r="U180" s="10"/>
      <c r="V180" s="10"/>
    </row>
    <row r="181" spans="1:2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90"/>
      <c r="M181" s="90"/>
      <c r="N181" s="90"/>
      <c r="O181" s="10"/>
      <c r="P181" s="10"/>
      <c r="Q181" s="10"/>
      <c r="R181" s="10"/>
      <c r="S181" s="10"/>
      <c r="T181" s="10"/>
      <c r="U181" s="10"/>
      <c r="V181" s="10"/>
    </row>
    <row r="182" spans="1:2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90"/>
      <c r="M182" s="90"/>
      <c r="N182" s="90"/>
      <c r="O182" s="10"/>
      <c r="P182" s="10"/>
      <c r="Q182" s="10"/>
      <c r="R182" s="10"/>
      <c r="S182" s="10"/>
      <c r="T182" s="10"/>
      <c r="U182" s="10"/>
      <c r="V182" s="10"/>
    </row>
    <row r="183" spans="1:2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90"/>
      <c r="M183" s="90"/>
      <c r="N183" s="90"/>
      <c r="O183" s="10"/>
      <c r="P183" s="10"/>
      <c r="Q183" s="10"/>
      <c r="R183" s="10"/>
      <c r="S183" s="10"/>
      <c r="T183" s="10"/>
      <c r="U183" s="10"/>
      <c r="V183" s="10"/>
    </row>
    <row r="184" spans="1:2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90"/>
      <c r="M184" s="90"/>
      <c r="N184" s="90"/>
      <c r="O184" s="10"/>
      <c r="P184" s="10"/>
      <c r="Q184" s="10"/>
      <c r="R184" s="10"/>
      <c r="S184" s="10"/>
      <c r="T184" s="10"/>
      <c r="U184" s="10"/>
      <c r="V184" s="10"/>
    </row>
    <row r="185" spans="1:2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90"/>
      <c r="M185" s="90"/>
      <c r="N185" s="90"/>
      <c r="O185" s="10"/>
      <c r="P185" s="10"/>
      <c r="Q185" s="10"/>
      <c r="R185" s="10"/>
      <c r="S185" s="10"/>
      <c r="T185" s="10"/>
      <c r="U185" s="10"/>
      <c r="V185" s="10"/>
    </row>
    <row r="186" spans="1:22" ht="14.1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90"/>
      <c r="M186" s="90"/>
      <c r="N186" s="90"/>
      <c r="O186" s="10"/>
      <c r="P186" s="10"/>
      <c r="Q186" s="10"/>
      <c r="R186" s="10"/>
      <c r="S186" s="10"/>
      <c r="T186" s="10"/>
      <c r="U186" s="10"/>
      <c r="V186" s="10"/>
    </row>
    <row r="187" spans="1:2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90"/>
      <c r="M187" s="90"/>
      <c r="N187" s="90"/>
      <c r="O187" s="10"/>
      <c r="P187" s="10"/>
      <c r="Q187" s="10"/>
      <c r="R187" s="10"/>
      <c r="S187" s="10"/>
      <c r="T187" s="10"/>
      <c r="U187" s="10"/>
      <c r="V187" s="10"/>
    </row>
    <row r="188" spans="1:2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90"/>
      <c r="M188" s="90"/>
      <c r="N188" s="90"/>
      <c r="O188" s="10"/>
      <c r="P188" s="10"/>
      <c r="Q188" s="10"/>
      <c r="R188" s="10"/>
      <c r="S188" s="10"/>
      <c r="T188" s="10"/>
      <c r="U188" s="10"/>
      <c r="V188" s="10"/>
    </row>
    <row r="189" spans="1:2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90"/>
      <c r="M189" s="90"/>
      <c r="N189" s="90"/>
      <c r="O189" s="10"/>
      <c r="P189" s="10"/>
      <c r="Q189" s="10"/>
      <c r="R189" s="10"/>
      <c r="S189" s="10"/>
      <c r="T189" s="10"/>
      <c r="U189" s="10"/>
      <c r="V189" s="10"/>
    </row>
    <row r="190" spans="1:2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90"/>
      <c r="M190" s="90"/>
      <c r="N190" s="90"/>
      <c r="O190" s="10"/>
      <c r="P190" s="10"/>
      <c r="Q190" s="10"/>
      <c r="R190" s="10"/>
      <c r="S190" s="10"/>
      <c r="T190" s="10"/>
      <c r="U190" s="10"/>
      <c r="V190" s="10"/>
    </row>
    <row r="191" spans="1:2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90"/>
      <c r="M191" s="90"/>
      <c r="N191" s="90"/>
      <c r="O191" s="10"/>
      <c r="P191" s="10"/>
      <c r="Q191" s="10"/>
      <c r="R191" s="10"/>
      <c r="S191" s="10"/>
      <c r="T191" s="10"/>
      <c r="U191" s="10"/>
      <c r="V191" s="10"/>
    </row>
    <row r="192" spans="1:2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90"/>
      <c r="M192" s="90"/>
      <c r="N192" s="90"/>
      <c r="O192" s="10"/>
      <c r="P192" s="10"/>
      <c r="Q192" s="10"/>
      <c r="R192" s="10"/>
      <c r="S192" s="10"/>
      <c r="T192" s="10"/>
      <c r="U192" s="10"/>
      <c r="V192" s="10"/>
    </row>
    <row r="193" spans="1:2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90"/>
      <c r="M193" s="90"/>
      <c r="N193" s="90"/>
      <c r="O193" s="10"/>
      <c r="P193" s="10"/>
      <c r="Q193" s="10"/>
      <c r="R193" s="10"/>
      <c r="S193" s="10"/>
      <c r="T193" s="10"/>
      <c r="U193" s="10"/>
      <c r="V193" s="10"/>
    </row>
    <row r="194" spans="1:22" ht="12.95" customHeight="1" x14ac:dyDescent="0.25">
      <c r="A194" s="10"/>
      <c r="B194" s="10"/>
      <c r="C194" s="10"/>
      <c r="D194" s="10"/>
      <c r="E194" s="10"/>
      <c r="F194" s="8"/>
      <c r="G194" s="8"/>
      <c r="H194" s="8"/>
      <c r="I194" s="10"/>
      <c r="J194" s="10"/>
      <c r="K194" s="10"/>
      <c r="L194" s="90"/>
      <c r="M194" s="90"/>
      <c r="N194" s="90"/>
      <c r="O194" s="10"/>
      <c r="P194" s="10"/>
      <c r="Q194" s="10"/>
      <c r="R194" s="10"/>
      <c r="S194" s="10"/>
      <c r="T194" s="10"/>
      <c r="U194" s="10"/>
      <c r="V194" s="10"/>
    </row>
    <row r="195" spans="1:2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0"/>
      <c r="M195" s="90"/>
      <c r="N195" s="90"/>
      <c r="O195" s="10"/>
      <c r="P195" s="10"/>
      <c r="Q195" s="10"/>
      <c r="R195" s="10"/>
      <c r="S195" s="10"/>
      <c r="T195" s="10"/>
      <c r="U195" s="10"/>
      <c r="V195" s="10"/>
    </row>
    <row r="196" spans="1:2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90"/>
      <c r="M196" s="90"/>
      <c r="N196" s="90"/>
      <c r="O196" s="10"/>
      <c r="P196" s="10"/>
      <c r="Q196" s="10"/>
      <c r="R196" s="10"/>
      <c r="S196" s="10"/>
      <c r="T196" s="10"/>
      <c r="U196" s="10"/>
      <c r="V196" s="10"/>
    </row>
    <row r="197" spans="1:2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90"/>
      <c r="M197" s="90"/>
      <c r="N197" s="90"/>
      <c r="O197" s="10"/>
      <c r="P197" s="10"/>
      <c r="Q197" s="10"/>
      <c r="R197" s="10"/>
      <c r="S197" s="10"/>
      <c r="T197" s="10"/>
      <c r="U197" s="10"/>
      <c r="V197" s="10"/>
    </row>
    <row r="198" spans="1:2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90"/>
      <c r="M198" s="90"/>
      <c r="N198" s="90"/>
      <c r="O198" s="10"/>
      <c r="P198" s="10"/>
      <c r="Q198" s="10"/>
      <c r="R198" s="10"/>
      <c r="S198" s="10"/>
      <c r="T198" s="10"/>
      <c r="U198" s="10"/>
      <c r="V198" s="10"/>
    </row>
    <row r="199" spans="1:2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90"/>
      <c r="M199" s="90"/>
      <c r="N199" s="90"/>
      <c r="O199" s="10"/>
      <c r="P199" s="10"/>
      <c r="Q199" s="10"/>
      <c r="R199" s="10"/>
      <c r="S199" s="10"/>
      <c r="T199" s="10"/>
      <c r="U199" s="10"/>
      <c r="V199" s="10"/>
    </row>
    <row r="200" spans="1:2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90"/>
      <c r="M200" s="90"/>
      <c r="N200" s="90"/>
      <c r="O200" s="10"/>
      <c r="P200" s="10"/>
      <c r="Q200" s="10"/>
      <c r="R200" s="10"/>
      <c r="S200" s="10"/>
      <c r="T200" s="10"/>
      <c r="U200" s="10"/>
      <c r="V200" s="10"/>
    </row>
    <row r="201" spans="1:22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90"/>
      <c r="M201" s="90"/>
      <c r="N201" s="90"/>
      <c r="O201" s="10"/>
      <c r="P201" s="10"/>
      <c r="Q201" s="10"/>
      <c r="R201" s="10"/>
      <c r="S201" s="10"/>
      <c r="T201" s="10"/>
      <c r="U201" s="10"/>
      <c r="V201" s="10"/>
    </row>
    <row r="202" spans="1:2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90"/>
      <c r="M202" s="90"/>
      <c r="N202" s="90"/>
      <c r="O202" s="10"/>
      <c r="P202" s="10"/>
      <c r="Q202" s="10"/>
      <c r="R202" s="10"/>
      <c r="S202" s="10"/>
      <c r="T202" s="10"/>
      <c r="U202" s="10"/>
      <c r="V202" s="10"/>
    </row>
    <row r="203" spans="1:22" ht="12.95" customHeight="1" x14ac:dyDescent="0.25">
      <c r="A203" s="10"/>
      <c r="B203" s="10"/>
      <c r="C203" s="10"/>
      <c r="D203" s="10"/>
      <c r="E203" s="10"/>
      <c r="F203" s="8"/>
      <c r="G203" s="8"/>
      <c r="H203" s="8"/>
      <c r="I203" s="10"/>
      <c r="J203" s="10"/>
      <c r="K203" s="10"/>
      <c r="L203" s="90"/>
      <c r="M203" s="90"/>
      <c r="N203" s="90"/>
      <c r="O203" s="10"/>
      <c r="P203" s="10"/>
      <c r="Q203" s="10"/>
      <c r="R203" s="10"/>
      <c r="S203" s="10"/>
      <c r="T203" s="10"/>
      <c r="U203" s="10"/>
      <c r="V203" s="10"/>
    </row>
  </sheetData>
  <printOptions horizontalCentered="1"/>
  <pageMargins left="0.57999999999999996" right="0.64" top="0.25" bottom="0.74" header="0.5" footer="0.31"/>
  <pageSetup scale="80" orientation="landscape" horizontalDpi="300" r:id="rId1"/>
  <headerFooter alignWithMargins="0">
    <oddFooter>&amp;L&amp;D&amp;R&amp;10r:\app15\appn bills comparison\&amp;F</oddFooter>
  </headerFooter>
  <rowBreaks count="2" manualBreakCount="2">
    <brk id="121" max="65535" man="1"/>
    <brk id="16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71</vt:i4>
      </vt:variant>
    </vt:vector>
  </HeadingPairs>
  <TitlesOfParts>
    <vt:vector size="81" baseType="lpstr">
      <vt:lpstr>UH</vt:lpstr>
      <vt:lpstr>UHCL</vt:lpstr>
      <vt:lpstr>UHD</vt:lpstr>
      <vt:lpstr>UHV</vt:lpstr>
      <vt:lpstr>UHSA</vt:lpstr>
      <vt:lpstr>UHS Total</vt:lpstr>
      <vt:lpstr>Summary 1</vt:lpstr>
      <vt:lpstr>Summary 2</vt:lpstr>
      <vt:lpstr>Summary 3</vt:lpstr>
      <vt:lpstr>10-year GR</vt:lpstr>
      <vt:lpstr>'Summary 3'!_1_94</vt:lpstr>
      <vt:lpstr>'UHS Total'!_1_94</vt:lpstr>
      <vt:lpstr>_2_94</vt:lpstr>
      <vt:lpstr>'Summary 3'!_3_95</vt:lpstr>
      <vt:lpstr>'UHS Total'!_3_95</vt:lpstr>
      <vt:lpstr>'Summary 1'!ADJ</vt:lpstr>
      <vt:lpstr>'Summary 2'!ADJ</vt:lpstr>
      <vt:lpstr>'Summary 3'!ADJ</vt:lpstr>
      <vt:lpstr>'UHS Total'!ADJ</vt:lpstr>
      <vt:lpstr>ADJ</vt:lpstr>
      <vt:lpstr>'Summary 1'!DD</vt:lpstr>
      <vt:lpstr>'Summary 2'!DD</vt:lpstr>
      <vt:lpstr>'Summary 3'!DD</vt:lpstr>
      <vt:lpstr>'UHS Total'!DD</vt:lpstr>
      <vt:lpstr>DD</vt:lpstr>
      <vt:lpstr>'Summary 1'!FF</vt:lpstr>
      <vt:lpstr>'Summary 2'!FF</vt:lpstr>
      <vt:lpstr>'Summary 3'!FF</vt:lpstr>
      <vt:lpstr>'UHS Total'!FF</vt:lpstr>
      <vt:lpstr>FF</vt:lpstr>
      <vt:lpstr>'Summary 3'!FORM</vt:lpstr>
      <vt:lpstr>'UHS Total'!FORM</vt:lpstr>
      <vt:lpstr>FORM</vt:lpstr>
      <vt:lpstr>'Summary 3'!JJ</vt:lpstr>
      <vt:lpstr>'UHS Total'!JJ</vt:lpstr>
      <vt:lpstr>JJ</vt:lpstr>
      <vt:lpstr>'Summary 3'!NEW</vt:lpstr>
      <vt:lpstr>'UHS Total'!NEW</vt:lpstr>
      <vt:lpstr>NEW</vt:lpstr>
      <vt:lpstr>'Summary 1'!PERFORM</vt:lpstr>
      <vt:lpstr>'Summary 2'!PERFORM</vt:lpstr>
      <vt:lpstr>'Summary 3'!PERFORM</vt:lpstr>
      <vt:lpstr>'UHS Total'!PERFORM</vt:lpstr>
      <vt:lpstr>PERFORM</vt:lpstr>
      <vt:lpstr>'Summary 1'!Print_Area</vt:lpstr>
      <vt:lpstr>'Summary 2'!Print_Area</vt:lpstr>
      <vt:lpstr>'Summary 3'!Print_Area</vt:lpstr>
      <vt:lpstr>UH!Print_Area</vt:lpstr>
      <vt:lpstr>UHCL!Print_Area</vt:lpstr>
      <vt:lpstr>UHD!Print_Area</vt:lpstr>
      <vt:lpstr>'UHS Total'!Print_Area</vt:lpstr>
      <vt:lpstr>UHSA!Print_Area</vt:lpstr>
      <vt:lpstr>UHV!Print_Area</vt:lpstr>
      <vt:lpstr>'Summary 3'!ROWS</vt:lpstr>
      <vt:lpstr>'UHS Total'!ROWS</vt:lpstr>
      <vt:lpstr>ROWS</vt:lpstr>
      <vt:lpstr>'Summary 1'!TITLE</vt:lpstr>
      <vt:lpstr>'Summary 2'!TITLE</vt:lpstr>
      <vt:lpstr>'Summary 3'!TITLE</vt:lpstr>
      <vt:lpstr>'UHS Total'!TITLE</vt:lpstr>
      <vt:lpstr>TITLE</vt:lpstr>
      <vt:lpstr>'Summary 1'!UH</vt:lpstr>
      <vt:lpstr>'Summary 2'!UH</vt:lpstr>
      <vt:lpstr>'Summary 3'!UH</vt:lpstr>
      <vt:lpstr>'UHS Total'!UH</vt:lpstr>
      <vt:lpstr>UH</vt:lpstr>
      <vt:lpstr>'Summary 1'!UHCL</vt:lpstr>
      <vt:lpstr>'Summary 2'!UHCL</vt:lpstr>
      <vt:lpstr>'Summary 3'!UHCL</vt:lpstr>
      <vt:lpstr>'UHS Total'!UHCL</vt:lpstr>
      <vt:lpstr>UHCL</vt:lpstr>
      <vt:lpstr>'Summary 1'!UHD</vt:lpstr>
      <vt:lpstr>'Summary 2'!UHD</vt:lpstr>
      <vt:lpstr>'Summary 3'!UHD</vt:lpstr>
      <vt:lpstr>'UHS Total'!UHD</vt:lpstr>
      <vt:lpstr>UHD</vt:lpstr>
      <vt:lpstr>'Summary 1'!UHV</vt:lpstr>
      <vt:lpstr>'Summary 2'!UHV</vt:lpstr>
      <vt:lpstr>'Summary 3'!UHV</vt:lpstr>
      <vt:lpstr>'UHS Total'!UHV</vt:lpstr>
      <vt:lpstr>UHV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NStutzman</dc:creator>
  <cp:lastModifiedBy>Rodriguez, Mayra E</cp:lastModifiedBy>
  <cp:lastPrinted>2017-01-11T16:39:38Z</cp:lastPrinted>
  <dcterms:created xsi:type="dcterms:W3CDTF">1999-01-13T23:46:17Z</dcterms:created>
  <dcterms:modified xsi:type="dcterms:W3CDTF">2021-01-14T20:24:34Z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